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2384" windowHeight="9156" activeTab="1"/>
  </bookViews>
  <sheets>
    <sheet name="№ 250 от 27.09.2018" sheetId="1" r:id="rId1"/>
    <sheet name="№250 от27.09.2018(стр2)" sheetId="4" r:id="rId2"/>
    <sheet name="№ 250 от 27.09.2018 (стр.3)" sheetId="3" r:id="rId3"/>
  </sheets>
  <definedNames>
    <definedName name="IS_DOCUMENT" localSheetId="0">'№ 250 от 27.09.2018'!$A$51</definedName>
    <definedName name="IS_DOCUMENT" localSheetId="2">'№ 250 от 27.09.2018 (стр.3)'!$A$30</definedName>
    <definedName name="_xlnm.Print_Area" localSheetId="2">'№ 250 от 27.09.2018 (стр.3)'!$A$1:$BJ$73</definedName>
    <definedName name="_xlnm.Print_Area" localSheetId="1">'№250 от27.09.2018(стр2)'!$A$1:$CH$124</definedName>
  </definedNames>
  <calcPr calcId="114210"/>
</workbook>
</file>

<file path=xl/calcChain.xml><?xml version="1.0" encoding="utf-8"?>
<calcChain xmlns="http://schemas.openxmlformats.org/spreadsheetml/2006/main">
  <c r="BA53" i="3"/>
  <c r="BA51"/>
  <c r="DK49"/>
  <c r="DJ49"/>
  <c r="DL49"/>
  <c r="BF49"/>
  <c r="BE49"/>
  <c r="BD49"/>
  <c r="DL48"/>
  <c r="DL47"/>
  <c r="BC47"/>
  <c r="BF47"/>
  <c r="BB47"/>
  <c r="BE47"/>
  <c r="BA47"/>
  <c r="BD47"/>
  <c r="BF105" i="4"/>
  <c r="BJ105"/>
  <c r="BF116"/>
  <c r="BF117"/>
  <c r="BF114"/>
  <c r="BF112"/>
  <c r="BF118"/>
  <c r="BF110"/>
  <c r="BJ110"/>
  <c r="BF104"/>
  <c r="BF102"/>
  <c r="BF100"/>
  <c r="BJ100"/>
  <c r="BF97"/>
  <c r="BF95"/>
  <c r="BJ95"/>
  <c r="BF92"/>
  <c r="BF90"/>
  <c r="BJ90"/>
  <c r="BF89"/>
  <c r="BF87"/>
  <c r="BF85"/>
  <c r="BJ85"/>
  <c r="BF84"/>
  <c r="BF82"/>
  <c r="BF80"/>
  <c r="BJ80"/>
  <c r="BF75"/>
  <c r="BJ75"/>
  <c r="BF74"/>
  <c r="BF72"/>
  <c r="BF70"/>
  <c r="BJ70"/>
  <c r="BJ124"/>
  <c r="BQ114"/>
  <c r="BQ112"/>
  <c r="BQ120"/>
  <c r="BQ118"/>
  <c r="BQ110"/>
  <c r="BQ89"/>
  <c r="BQ32"/>
  <c r="BQ30"/>
  <c r="BQ38"/>
  <c r="BQ36"/>
  <c r="BQ33"/>
  <c r="BQ27"/>
  <c r="BQ26"/>
  <c r="BQ24"/>
  <c r="BQ21"/>
  <c r="BQ18"/>
  <c r="BQ17"/>
  <c r="BQ15"/>
  <c r="BQ12"/>
  <c r="BQ9"/>
  <c r="BQ39"/>
  <c r="BQ123"/>
  <c r="BT17"/>
  <c r="BT15"/>
  <c r="BB46" i="3"/>
  <c r="BB43"/>
  <c r="BB41"/>
  <c r="BA16"/>
  <c r="BA18"/>
  <c r="BA17"/>
  <c r="BA14"/>
  <c r="BF64" i="4"/>
  <c r="BF62"/>
  <c r="BF60"/>
  <c r="BF61"/>
  <c r="BF63"/>
  <c r="BF55"/>
  <c r="BF50"/>
  <c r="BF49"/>
  <c r="BF17"/>
  <c r="BF14"/>
  <c r="BA9" i="3"/>
  <c r="BA37"/>
  <c r="BA43"/>
  <c r="BA41"/>
  <c r="BF47" i="4"/>
  <c r="BF53"/>
  <c r="BF54"/>
  <c r="BF51"/>
  <c r="BF43"/>
  <c r="BF32"/>
  <c r="BF30"/>
  <c r="BF20"/>
  <c r="BF12"/>
  <c r="BF45"/>
  <c r="BF67"/>
  <c r="BF65"/>
  <c r="BF124"/>
  <c r="BF18"/>
  <c r="BF15"/>
  <c r="BF39"/>
  <c r="BF38"/>
  <c r="BF36"/>
  <c r="BF33"/>
  <c r="BF27"/>
  <c r="BF26"/>
  <c r="BF24"/>
  <c r="BF21"/>
  <c r="BF9"/>
  <c r="BF123"/>
  <c r="DQ67" i="1"/>
  <c r="DQ69"/>
  <c r="A58"/>
  <c r="A60"/>
  <c r="BC41" i="3"/>
  <c r="BC44"/>
  <c r="BB44"/>
  <c r="BA44"/>
  <c r="BC20"/>
  <c r="BB20"/>
  <c r="DJ17"/>
  <c r="DL17"/>
  <c r="BF17"/>
  <c r="BE17"/>
  <c r="BD17"/>
  <c r="CA17" i="4"/>
  <c r="CA15"/>
  <c r="CD15"/>
  <c r="CA18"/>
  <c r="CD18"/>
  <c r="CA38"/>
  <c r="CA36"/>
  <c r="CD36"/>
  <c r="CA33"/>
  <c r="CD33"/>
  <c r="CA30"/>
  <c r="CD30"/>
  <c r="CD27"/>
  <c r="CA26"/>
  <c r="CA24"/>
  <c r="CD24"/>
  <c r="CA21"/>
  <c r="CD21"/>
  <c r="CD39"/>
  <c r="CD123"/>
  <c r="CA102"/>
  <c r="CA100"/>
  <c r="CA97"/>
  <c r="CA95"/>
  <c r="CA92"/>
  <c r="CA90"/>
  <c r="CA87"/>
  <c r="CA85"/>
  <c r="CA84"/>
  <c r="CA82"/>
  <c r="CA80"/>
  <c r="CA75"/>
  <c r="CA74"/>
  <c r="CA72"/>
  <c r="CA70"/>
  <c r="CA63"/>
  <c r="CA55"/>
  <c r="CA120"/>
  <c r="CA118"/>
  <c r="CA107"/>
  <c r="CA105"/>
  <c r="CA77"/>
  <c r="CA67"/>
  <c r="CB95"/>
  <c r="CB75"/>
  <c r="CB55"/>
  <c r="CA51"/>
  <c r="CB51"/>
  <c r="CA47"/>
  <c r="CA45"/>
  <c r="CB45"/>
  <c r="CB105"/>
  <c r="CB124"/>
  <c r="CA114"/>
  <c r="CA112"/>
  <c r="CA110"/>
  <c r="CD110"/>
  <c r="CD100"/>
  <c r="CD95"/>
  <c r="CD90"/>
  <c r="CD85"/>
  <c r="CD80"/>
  <c r="CD75"/>
  <c r="CD70"/>
  <c r="CD105"/>
  <c r="CD124"/>
  <c r="CA65"/>
  <c r="CG65"/>
  <c r="CG124"/>
  <c r="CA12"/>
  <c r="CB12"/>
  <c r="CB123"/>
  <c r="CA43"/>
  <c r="CF124"/>
  <c r="CE124"/>
  <c r="CC124"/>
  <c r="CA124"/>
  <c r="CA9"/>
  <c r="CG9"/>
  <c r="CG123"/>
  <c r="CF123"/>
  <c r="CE123"/>
  <c r="CC123"/>
  <c r="CA27"/>
  <c r="CA39"/>
  <c r="CA123"/>
  <c r="CG122"/>
  <c r="CF122"/>
  <c r="CE122"/>
  <c r="CD122"/>
  <c r="CC122"/>
  <c r="CA122"/>
  <c r="CB122"/>
  <c r="CB121"/>
  <c r="CD120"/>
  <c r="CD118"/>
  <c r="CD117"/>
  <c r="CD116"/>
  <c r="CD114"/>
  <c r="CD112"/>
  <c r="CD109"/>
  <c r="CD107"/>
  <c r="CD104"/>
  <c r="CD102"/>
  <c r="CD99"/>
  <c r="CD97"/>
  <c r="CD94"/>
  <c r="CD92"/>
  <c r="CD89"/>
  <c r="CD87"/>
  <c r="CD84"/>
  <c r="CD82"/>
  <c r="CD79"/>
  <c r="CD77"/>
  <c r="CD74"/>
  <c r="CD72"/>
  <c r="CG69"/>
  <c r="CG67"/>
  <c r="CB64"/>
  <c r="CB63"/>
  <c r="CB62"/>
  <c r="CB61"/>
  <c r="CB60"/>
  <c r="CB59"/>
  <c r="CB58"/>
  <c r="CB57"/>
  <c r="CB54"/>
  <c r="CB53"/>
  <c r="CB50"/>
  <c r="CB49"/>
  <c r="CB47"/>
  <c r="CB43"/>
  <c r="CD41"/>
  <c r="CD38"/>
  <c r="CD35"/>
  <c r="CD32"/>
  <c r="CD29"/>
  <c r="CD26"/>
  <c r="CD23"/>
  <c r="CD20"/>
  <c r="CD17"/>
  <c r="CB14"/>
  <c r="CG11"/>
  <c r="BW11"/>
  <c r="BW9"/>
  <c r="BF122"/>
  <c r="BQ102"/>
  <c r="BQ100"/>
  <c r="BQ87"/>
  <c r="BQ85"/>
  <c r="BQ97"/>
  <c r="BQ95"/>
  <c r="BQ92"/>
  <c r="BQ90"/>
  <c r="BQ84"/>
  <c r="BQ82"/>
  <c r="BQ80"/>
  <c r="BQ75"/>
  <c r="BQ74"/>
  <c r="BQ72"/>
  <c r="BQ70"/>
  <c r="BQ67"/>
  <c r="BQ65"/>
  <c r="BQ63"/>
  <c r="BQ55"/>
  <c r="BQ51"/>
  <c r="BQ49"/>
  <c r="BQ47"/>
  <c r="BQ45"/>
  <c r="BQ107"/>
  <c r="BQ105"/>
  <c r="BQ124"/>
  <c r="BQ122"/>
  <c r="BR122"/>
  <c r="BT110"/>
  <c r="BT100"/>
  <c r="BT85"/>
  <c r="BT95"/>
  <c r="BT90"/>
  <c r="BT80"/>
  <c r="BT75"/>
  <c r="BT70"/>
  <c r="BT105"/>
  <c r="BT124"/>
  <c r="BT30"/>
  <c r="BT36"/>
  <c r="BT33"/>
  <c r="BT27"/>
  <c r="BT24"/>
  <c r="BT21"/>
  <c r="BT18"/>
  <c r="BT39"/>
  <c r="BT123"/>
  <c r="BT122"/>
  <c r="BT120"/>
  <c r="BT118"/>
  <c r="BT117"/>
  <c r="BT116"/>
  <c r="BT114"/>
  <c r="BT112"/>
  <c r="BT104"/>
  <c r="BT102"/>
  <c r="BT94"/>
  <c r="BT92"/>
  <c r="BT89"/>
  <c r="BT87"/>
  <c r="BT84"/>
  <c r="BT82"/>
  <c r="BT74"/>
  <c r="BT72"/>
  <c r="BW69"/>
  <c r="BW67"/>
  <c r="BW65"/>
  <c r="BR121"/>
  <c r="BR105"/>
  <c r="BR95"/>
  <c r="BR90"/>
  <c r="BR89"/>
  <c r="BR87"/>
  <c r="BR85"/>
  <c r="BR84"/>
  <c r="BR82"/>
  <c r="BR80"/>
  <c r="BR75"/>
  <c r="BR64"/>
  <c r="BR63"/>
  <c r="BR62"/>
  <c r="BR61"/>
  <c r="BR60"/>
  <c r="BR59"/>
  <c r="BR58"/>
  <c r="BR57"/>
  <c r="BR55"/>
  <c r="BR54"/>
  <c r="BR53"/>
  <c r="BR51"/>
  <c r="BR50"/>
  <c r="BR49"/>
  <c r="BR47"/>
  <c r="BR45"/>
  <c r="BQ43"/>
  <c r="BR43"/>
  <c r="BT38"/>
  <c r="BT32"/>
  <c r="BT26"/>
  <c r="BT20"/>
  <c r="BT23"/>
  <c r="BR14"/>
  <c r="BR12"/>
  <c r="BR124"/>
  <c r="BW124"/>
  <c r="BR123"/>
  <c r="BT35"/>
  <c r="BV124"/>
  <c r="BU124"/>
  <c r="BS124"/>
  <c r="BW123"/>
  <c r="BV123"/>
  <c r="BU123"/>
  <c r="BS123"/>
  <c r="BW122"/>
  <c r="BV122"/>
  <c r="BU122"/>
  <c r="BS122"/>
  <c r="BT109"/>
  <c r="BT107"/>
  <c r="BT99"/>
  <c r="BT97"/>
  <c r="BT79"/>
  <c r="BT77"/>
  <c r="BT41"/>
  <c r="BT29"/>
  <c r="BQ77"/>
  <c r="BH12"/>
  <c r="BH123"/>
  <c r="BJ18"/>
  <c r="BJ30"/>
  <c r="BJ15"/>
  <c r="BJ39"/>
  <c r="BJ36"/>
  <c r="BJ35"/>
  <c r="BJ33"/>
  <c r="BJ27"/>
  <c r="BJ24"/>
  <c r="BJ21"/>
  <c r="BJ123"/>
  <c r="BJ99"/>
  <c r="BJ97"/>
  <c r="BJ89"/>
  <c r="BJ87"/>
  <c r="BF77"/>
  <c r="BJ84"/>
  <c r="BJ82"/>
  <c r="BJ94"/>
  <c r="BJ92"/>
  <c r="BJ23"/>
  <c r="BJ29"/>
  <c r="BJ32"/>
  <c r="BJ26"/>
  <c r="BA38" i="3"/>
  <c r="BA35"/>
  <c r="BA32"/>
  <c r="BA29"/>
  <c r="BA26"/>
  <c r="BA23"/>
  <c r="BA20"/>
  <c r="BM65" i="4"/>
  <c r="BM67"/>
  <c r="BM69"/>
  <c r="BJ102"/>
  <c r="BJ104"/>
  <c r="BJ20"/>
  <c r="BM9"/>
  <c r="BM11"/>
  <c r="DJ16" i="3"/>
  <c r="DJ9"/>
  <c r="DJ38"/>
  <c r="DJ37"/>
  <c r="DJ35"/>
  <c r="DJ32"/>
  <c r="DJ29"/>
  <c r="DJ26"/>
  <c r="DJ25"/>
  <c r="DJ23"/>
  <c r="DJ20"/>
  <c r="DJ51"/>
  <c r="DJ53"/>
  <c r="DK11"/>
  <c r="DK13"/>
  <c r="DK14"/>
  <c r="DK15"/>
  <c r="DK16"/>
  <c r="DK18"/>
  <c r="DK9"/>
  <c r="DK38"/>
  <c r="DK37"/>
  <c r="DK35"/>
  <c r="DK32"/>
  <c r="DK29"/>
  <c r="DK26"/>
  <c r="DK25"/>
  <c r="DK23"/>
  <c r="DK22"/>
  <c r="DK20"/>
  <c r="DK44"/>
  <c r="DK51"/>
  <c r="DK53"/>
  <c r="DL53"/>
  <c r="DL52"/>
  <c r="DL51"/>
  <c r="DK46"/>
  <c r="DJ46"/>
  <c r="DL46"/>
  <c r="DL45"/>
  <c r="DL44"/>
  <c r="DK43"/>
  <c r="DJ43"/>
  <c r="DL43"/>
  <c r="DL42"/>
  <c r="DL41"/>
  <c r="DL40"/>
  <c r="DL39"/>
  <c r="DL38"/>
  <c r="DL37"/>
  <c r="DL36"/>
  <c r="DL35"/>
  <c r="DL34"/>
  <c r="DL33"/>
  <c r="DL32"/>
  <c r="DL31"/>
  <c r="DL30"/>
  <c r="DL29"/>
  <c r="DL28"/>
  <c r="DL27"/>
  <c r="DL26"/>
  <c r="DL25"/>
  <c r="DL24"/>
  <c r="DL23"/>
  <c r="DL22"/>
  <c r="DL21"/>
  <c r="DL20"/>
  <c r="DL18"/>
  <c r="DL16"/>
  <c r="DL15"/>
  <c r="DL14"/>
  <c r="DL13"/>
  <c r="DL12"/>
  <c r="DL11"/>
  <c r="DL10"/>
  <c r="DL9"/>
  <c r="BJ72" i="4"/>
  <c r="BJ74"/>
  <c r="BJ38"/>
  <c r="BC9" i="3"/>
  <c r="BF9"/>
  <c r="BC38"/>
  <c r="BF38"/>
  <c r="BC35"/>
  <c r="BF35"/>
  <c r="BC32"/>
  <c r="BF32"/>
  <c r="BC29"/>
  <c r="BF29"/>
  <c r="BC26"/>
  <c r="BF26"/>
  <c r="BC23"/>
  <c r="BF23"/>
  <c r="BF20"/>
  <c r="BF41"/>
  <c r="BF44"/>
  <c r="BF51"/>
  <c r="BB9"/>
  <c r="BE9"/>
  <c r="BB38"/>
  <c r="BE38"/>
  <c r="BB35"/>
  <c r="BE35"/>
  <c r="BB32"/>
  <c r="BE32"/>
  <c r="BB29"/>
  <c r="BE29"/>
  <c r="BB26"/>
  <c r="BE26"/>
  <c r="BB23"/>
  <c r="BE23"/>
  <c r="BE20"/>
  <c r="BE41"/>
  <c r="BE44"/>
  <c r="BE51"/>
  <c r="BD9"/>
  <c r="BD44"/>
  <c r="BD20"/>
  <c r="BD35"/>
  <c r="BD41"/>
  <c r="BD38"/>
  <c r="BD32"/>
  <c r="BD29"/>
  <c r="BD26"/>
  <c r="BD23"/>
  <c r="BD51"/>
  <c r="BC51"/>
  <c r="BB51"/>
  <c r="BF46"/>
  <c r="BE46"/>
  <c r="BD46"/>
  <c r="BF16"/>
  <c r="BE16"/>
  <c r="BD16"/>
  <c r="BJ112" i="4"/>
  <c r="BJ114"/>
  <c r="BJ120"/>
  <c r="BJ118"/>
  <c r="BJ117"/>
  <c r="BJ116"/>
  <c r="CJ124"/>
  <c r="CI124"/>
  <c r="CH55"/>
  <c r="CH124"/>
  <c r="BZ55"/>
  <c r="BZ124"/>
  <c r="BY55"/>
  <c r="BY124"/>
  <c r="BX55"/>
  <c r="BX124"/>
  <c r="BP124"/>
  <c r="BO124"/>
  <c r="BN124"/>
  <c r="BM124"/>
  <c r="BL124"/>
  <c r="BK124"/>
  <c r="BI124"/>
  <c r="BH45"/>
  <c r="BH51"/>
  <c r="BH55"/>
  <c r="BH124"/>
  <c r="BJ109"/>
  <c r="BJ107"/>
  <c r="BH63"/>
  <c r="BH62"/>
  <c r="BH61"/>
  <c r="BH60"/>
  <c r="BH58"/>
  <c r="BH57"/>
  <c r="BH54"/>
  <c r="BH53"/>
  <c r="BH49"/>
  <c r="BF43" i="3"/>
  <c r="BE43"/>
  <c r="BD43"/>
  <c r="BD123" i="4"/>
  <c r="CH123"/>
  <c r="BZ123"/>
  <c r="BY123"/>
  <c r="BX123"/>
  <c r="BP123"/>
  <c r="BO123"/>
  <c r="BN123"/>
  <c r="BM123"/>
  <c r="BL123"/>
  <c r="BK123"/>
  <c r="BI123"/>
  <c r="BJ41"/>
  <c r="BJ17"/>
  <c r="CH43"/>
  <c r="BZ43"/>
  <c r="BY43"/>
  <c r="BX43"/>
  <c r="BH47"/>
  <c r="BH43"/>
  <c r="CH122"/>
  <c r="BZ122"/>
  <c r="BY122"/>
  <c r="BX122"/>
  <c r="BP122"/>
  <c r="BO122"/>
  <c r="BN122"/>
  <c r="BM122"/>
  <c r="BL122"/>
  <c r="BK122"/>
  <c r="BJ122"/>
  <c r="BI122"/>
  <c r="BH122"/>
  <c r="BH59"/>
  <c r="BH50"/>
  <c r="BH14"/>
  <c r="BJ79"/>
  <c r="BJ77"/>
  <c r="BF52" i="3"/>
  <c r="BF53"/>
  <c r="BE52"/>
  <c r="BE53"/>
  <c r="BD52"/>
  <c r="BD53"/>
  <c r="BC53"/>
  <c r="BB53"/>
  <c r="BH64" i="4"/>
  <c r="BF40" i="3"/>
  <c r="BE40"/>
  <c r="BD40"/>
  <c r="BF37"/>
  <c r="BE37"/>
  <c r="BD37"/>
  <c r="BF34"/>
  <c r="BE34"/>
  <c r="BD34"/>
  <c r="BF31"/>
  <c r="BE31"/>
  <c r="BD31"/>
  <c r="BF28"/>
  <c r="BE28"/>
  <c r="BD28"/>
  <c r="BF25"/>
  <c r="BE25"/>
  <c r="BD25"/>
  <c r="BF22"/>
  <c r="BE22"/>
  <c r="BD22"/>
  <c r="BF18"/>
  <c r="BE18"/>
  <c r="BD18"/>
  <c r="BF15"/>
  <c r="BE15"/>
  <c r="BD15"/>
  <c r="BF14"/>
  <c r="BE14"/>
  <c r="BD14"/>
  <c r="BF13"/>
  <c r="BE13"/>
  <c r="BD13"/>
  <c r="BF12"/>
  <c r="BE12"/>
  <c r="BD12"/>
  <c r="BF11"/>
  <c r="BE11"/>
  <c r="BD11"/>
</calcChain>
</file>

<file path=xl/sharedStrings.xml><?xml version="1.0" encoding="utf-8"?>
<sst xmlns="http://schemas.openxmlformats.org/spreadsheetml/2006/main" count="694" uniqueCount="203">
  <si>
    <t>УТВЕРЖДАЮ</t>
  </si>
  <si>
    <t>(наименование должности лица, утверждающего документ)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</si>
  <si>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</si>
  <si>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</si>
  <si>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</si>
  <si>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</si>
  <si>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</si>
  <si>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КОДЫ</t>
  </si>
  <si>
    <t>Форма по КФД</t>
  </si>
  <si>
    <t>Дата</t>
  </si>
  <si>
    <t xml:space="preserve">Наименование муниципального
бюджетного учреждения
(подразделения)
</t>
  </si>
  <si>
    <t>по ОКПО</t>
  </si>
  <si>
    <t>55537862</t>
  </si>
  <si>
    <t>МУНИЦИПАЛЬНОЕ БЮДЖЕТНОЕ ОБЩЕОБРАЗОВАТЕЛЬНОЕ УЧРЕЖДЕНИЕ СТЕПАНО-САВЧЕНСКАЯ ОСНОВНАЯ ОБЩЕОБРАЗОВАТЕЛЬНАЯ ШКОЛА</t>
  </si>
  <si>
    <t>по РУБН/НУБП</t>
  </si>
  <si>
    <t>603У2789</t>
  </si>
  <si>
    <t>ИНН/КПП</t>
  </si>
  <si>
    <t>Единица измерения: руб.</t>
  </si>
  <si>
    <t>по ОКЕИ</t>
  </si>
  <si>
    <t>383</t>
  </si>
  <si>
    <t>6120004537/612001001</t>
  </si>
  <si>
    <t>по ОКВ</t>
  </si>
  <si>
    <t>643</t>
  </si>
  <si>
    <t xml:space="preserve">Наименование органа, осуществляющего
функции и полномочия учредителя
</t>
  </si>
  <si>
    <t>Отдел образования Администрации Милютинского района</t>
  </si>
  <si>
    <t xml:space="preserve">Адрес фактического местонахождения
муниципального бюджетного
учреждения (подразделения)
</t>
  </si>
  <si>
    <t>Цели деятельности государственного (муниципального) бюджетного учреждения (подразделения):</t>
  </si>
  <si>
    <t>Виды деятельности государственного (муниципального) бюджетного учреждения (подразделения):</t>
  </si>
  <si>
    <t>Перечень услуг (работ), относящихся к основным видам деятельности учреждения (подразделения), предоставление которых для физических и юридических лиц осуществляется в том числе за плату:</t>
  </si>
  <si>
    <t>Перечень движимого и недвижимого имущества, закрепленного на праве оперативного управления за учреждением:</t>
  </si>
  <si>
    <t>Общая балансовая стоимость недвижимого государственного (муниципального) имущества:</t>
  </si>
  <si>
    <t>Общая балансовая стоимость движимого государственного (муниципального) имущества, в том числе особо ценного движимого имущества:</t>
  </si>
  <si>
    <t>Таблица 1</t>
  </si>
  <si>
    <t>N п/п</t>
  </si>
  <si>
    <t>Наименование показателя</t>
  </si>
  <si>
    <t>Сумма, тыс. руб.</t>
  </si>
  <si>
    <t>Таблица 2</t>
  </si>
  <si>
    <t>Код строки</t>
  </si>
  <si>
    <t>Код по бюджетной классификации Российской Федерации</t>
  </si>
  <si>
    <t>Код субсидии</t>
  </si>
  <si>
    <t>Отраслевой код</t>
  </si>
  <si>
    <t>КОСГУ</t>
  </si>
  <si>
    <t>КФСР</t>
  </si>
  <si>
    <t>Объем финансового обеспечения, руб (с точностью до двух знаков после запятой - 0,00)</t>
  </si>
  <si>
    <t>Объем финансового обеспечения, очередной финансовый год, руб.</t>
  </si>
  <si>
    <t>Сумма возврата дебиторской задолженности прошлых лет</t>
  </si>
  <si>
    <t>в том числе:</t>
  </si>
  <si>
    <t>Объем финансового обеспечения, 1-й год планового периода, руб.</t>
  </si>
  <si>
    <t>Объем финансового обеспечения, 2-й год планового периода, руб.</t>
  </si>
  <si>
    <t>субсидия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</si>
  <si>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</si>
  <si>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</si>
  <si>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</si>
  <si>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</si>
  <si>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</si>
  <si>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операции
по лицевым счетам, открытым
в органах Федерального казначейства</t>
  </si>
  <si>
    <t>операции
по счетам, открытым
в кредитных организациях
в иностранной валюте</t>
  </si>
  <si>
    <t>всего</t>
  </si>
  <si>
    <t>их них гранты</t>
  </si>
  <si>
    <t>Аналитическая группа подвидов доходов/вида источников</t>
  </si>
  <si>
    <t/>
  </si>
  <si>
    <t>Поступления от доходов, всего</t>
  </si>
  <si>
    <t>100</t>
  </si>
  <si>
    <t>000</t>
  </si>
  <si>
    <t>000.000000.0.0.0.0.0000</t>
  </si>
  <si>
    <t>Доходы от оказания услуг, работ</t>
  </si>
  <si>
    <t>120</t>
  </si>
  <si>
    <t>130</t>
  </si>
  <si>
    <t>180</t>
  </si>
  <si>
    <t>О16</t>
  </si>
  <si>
    <t>Иные субсидии, предоставленные из бюджета</t>
  </si>
  <si>
    <t>150</t>
  </si>
  <si>
    <t>О10</t>
  </si>
  <si>
    <t>О09</t>
  </si>
  <si>
    <t>О08</t>
  </si>
  <si>
    <t>О07</t>
  </si>
  <si>
    <t>О02</t>
  </si>
  <si>
    <t>О01</t>
  </si>
  <si>
    <t>Выплаты по расходам, всего</t>
  </si>
  <si>
    <t>200</t>
  </si>
  <si>
    <t>Выплаты персоналу, всего</t>
  </si>
  <si>
    <t>210</t>
  </si>
  <si>
    <t>из них:</t>
  </si>
  <si>
    <t>Заработная плата</t>
  </si>
  <si>
    <t>Оплата труда и начисления на выплаты по оплате труда</t>
  </si>
  <si>
    <t>211</t>
  </si>
  <si>
    <t>Оплата труда</t>
  </si>
  <si>
    <t>213</t>
  </si>
  <si>
    <t>111</t>
  </si>
  <si>
    <t>Начисления на выплаты по оплате труда</t>
  </si>
  <si>
    <t>214</t>
  </si>
  <si>
    <t>119</t>
  </si>
  <si>
    <t>Уплату налогов, сборов и иных платежей, всего</t>
  </si>
  <si>
    <t>230</t>
  </si>
  <si>
    <t>Уплата налога на имущество организаций и земельного налога</t>
  </si>
  <si>
    <t>2301</t>
  </si>
  <si>
    <t>851</t>
  </si>
  <si>
    <t>Расходы на закупку товаров, работ, услуг, всего</t>
  </si>
  <si>
    <t>260</t>
  </si>
  <si>
    <t>244</t>
  </si>
  <si>
    <t>Услуги связи</t>
  </si>
  <si>
    <t>Транспортные услуги</t>
  </si>
  <si>
    <t>Коммунальные услуги</t>
  </si>
  <si>
    <t>Работы, услуги по содержанию имущества</t>
  </si>
  <si>
    <t>Прочие работы, услуги</t>
  </si>
  <si>
    <t>Прочие расходы</t>
  </si>
  <si>
    <t>Увеличение стоимости материальных запасов</t>
  </si>
  <si>
    <t>Выплаты по расходам на закупку товаров, работ, услуг, всего</t>
  </si>
  <si>
    <t>220</t>
  </si>
  <si>
    <t>Оплата труда и начисления на выплаты по оплате труда, всего</t>
  </si>
  <si>
    <t>Остаток средств на начало года</t>
  </si>
  <si>
    <t>500</t>
  </si>
  <si>
    <t>X</t>
  </si>
  <si>
    <t>Остаток средств на конец года</t>
  </si>
  <si>
    <t>600</t>
  </si>
  <si>
    <t>Таблица 2.1</t>
  </si>
  <si>
    <t>Год начала закупки</t>
  </si>
  <si>
    <t>Сумма выплат по расходам на закупку товаров, работ и услуг, руб  (с точностью до двух знаков после запятой - 0,00)</t>
  </si>
  <si>
    <t>всего на закупки</t>
  </si>
  <si>
    <t>в соответствии с Федеральным законом от 5 апреля 2013 г. №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</si>
  <si>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№ 223-ФЗ "О закупках товаров, работ, услуг отдельными видами юридических лиц"</t>
  </si>
  <si>
    <t xml:space="preserve"> На 2017г. очередной финансовый год</t>
  </si>
  <si>
    <t>Таблица 3</t>
  </si>
  <si>
    <t>Сведения о средствах, поступающих во временное распоряжение учреждения (подразделения)</t>
  </si>
  <si>
    <t>(очередной финансовый год)</t>
  </si>
  <si>
    <t>Сумма (руб., с точностью до двух знаков после запятой - 0,00)</t>
  </si>
  <si>
    <t>Поступление</t>
  </si>
  <si>
    <t>Выбытие</t>
  </si>
  <si>
    <t>010</t>
  </si>
  <si>
    <t>020</t>
  </si>
  <si>
    <t>030</t>
  </si>
  <si>
    <t>040</t>
  </si>
  <si>
    <t>Таблица 4</t>
  </si>
  <si>
    <t>Справочная информация</t>
  </si>
  <si>
    <t>Сумма (тыс. руб.)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</si>
  <si>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</t>
  </si>
  <si>
    <t>Объем публичных обязательств, всего</t>
  </si>
  <si>
    <t>Объем средств, поступивших во временной распоряжение, всего</t>
  </si>
  <si>
    <t>I. Сведения о деятельности муниципального бюджетного учреждения</t>
  </si>
  <si>
    <r>
      <t>·</t>
    </r>
    <r>
      <rPr>
        <sz val="12"/>
        <rFont val="Times New Roman"/>
        <family val="1"/>
        <charset val="204"/>
      </rPr>
      <t>       реализация образовательных программ  начального общего, основного общего и среднего (полного) общего образования;</t>
    </r>
  </si>
  <si>
    <r>
      <t>·</t>
    </r>
    <r>
      <rPr>
        <sz val="12"/>
        <rFont val="Times New Roman"/>
        <family val="1"/>
        <charset val="204"/>
      </rPr>
      <t>       создание условий для воспитания, становления и формирования личности обучающегося, для развития его склонностей, интересов и способности к социальному самоопределению;</t>
    </r>
  </si>
  <si>
    <r>
      <t>·</t>
    </r>
    <r>
      <rPr>
        <sz val="12"/>
        <rFont val="Times New Roman"/>
        <family val="1"/>
        <charset val="204"/>
      </rPr>
      <t>       формирование общей культуры обучающихся  на основе усвоения обязательного минимума содержания образовательных  программ;</t>
    </r>
  </si>
  <si>
    <r>
      <t>·</t>
    </r>
    <r>
      <rPr>
        <sz val="12"/>
        <rFont val="Times New Roman"/>
        <family val="1"/>
        <charset val="204"/>
      </rPr>
      <t>       воспитание у обучающихся гражданственности, трудолюбия, уважения к правам и свободам человека, любви к окружающей природе, Родине, семье;</t>
    </r>
  </si>
  <si>
    <r>
      <t>·</t>
    </r>
    <r>
      <rPr>
        <sz val="12"/>
        <rFont val="Times New Roman"/>
        <family val="1"/>
        <charset val="204"/>
      </rPr>
      <t>       формирование у обучающихся  навыков и привычек здорового образа жизни.</t>
    </r>
  </si>
  <si>
    <t>В своей деятельности руководствуется Конституцией Российской Федерации, Законом Российской Федерации «Об образовании», федеральными законами, указами и распоряжениями Президента Российской Федерации, постановлениями и распоряжениями Правительства Российской Федерации, международными актами в области защиты прав ребёнка, нормативными правовыми актами Министерства образования и науки Российской Федерации,  Типовым положением об общеобразовательном учреждении, Типовым положением о дошкольном образовательном учреждении, Областным законом «Об образовании в Ростовской области», приказами и распоряжениями Министерства общего и профессионального образования Ростовской области, иными нормативными правовыми актами Российской Федерации, Ростовской области и Администрации  Милютинского района, приказами отдела образования Администрации Милютинского района и настоящим Уставом.</t>
  </si>
  <si>
    <t xml:space="preserve">   Предметом деятельности и целями создания Школы  является оказание услуг, исполнение отдельных государственных полномочий переданных органам местного самоуправления в целях обеспечения реализации полномочий органов местного самоуправления Милютинского района, предусмотренных в сфере образования, реализация образовательных программ  начального общего, основного общего и среднего (полного) общего образования;  создание условий для воспитания, становления и формирования личности обучающегося, для развития его склонностей, интересов и  способности к социальному самоопределению.</t>
  </si>
  <si>
    <r>
      <t>Услуг (работ), относящихся в соответствии с уставом к основным видам деятельности учреждения, предоставление которых для физических и юридических лиц осуществляется за плату учреждение не оказывает. Школа может реализовывать дополнительные образовательные программы,  при наличии соответствующих лицензий. Школа не имеет обособленных подразделений – филиалов, представительств.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Школа является юридическим лицом, обладает обособленным имуществом, которое принадлежит ей на правах оперативного управления, и отвечает по своим обязательствам находящимися в её распоряжении денежными средствами. Школа как бюджетное учреждение имеет счета в органах казначейства и может от своего имени приобретать и осуществлять имущественные и личные неимущественные права, нести обязанности, быть истцом и ответчиком в суде. Школа имеет печать установленного образца и штамп со своим наименованием.</t>
    </r>
  </si>
  <si>
    <t>Земельный участок</t>
  </si>
  <si>
    <t>Здание школы</t>
  </si>
  <si>
    <t>Котельная</t>
  </si>
  <si>
    <t>Автобус ПАЗ 32053</t>
  </si>
  <si>
    <t>Библиотечный фонд</t>
  </si>
  <si>
    <t>Производственный и хоз.инвентарь</t>
  </si>
  <si>
    <t>Спорт.инвентарь, оборудование</t>
  </si>
  <si>
    <t>Учреждение не имеет имущества, переданного в аренду сторонним организацияи</t>
  </si>
  <si>
    <t>II. Показатели финансового состояния учреждения (подразделения)</t>
  </si>
  <si>
    <t>Нефинансовые активы всего :</t>
  </si>
  <si>
    <t>недвижимое имущество, всего:</t>
  </si>
  <si>
    <t>остаточная стоимость</t>
  </si>
  <si>
    <t>Финансовые активы , всего:</t>
  </si>
  <si>
    <t>дебиторская задолжность</t>
  </si>
  <si>
    <t>Обязательства, всего</t>
  </si>
  <si>
    <t>просроченная кредиторская задолженность</t>
  </si>
  <si>
    <t>Расходы на закупку товаров,работ,услуг всего</t>
  </si>
  <si>
    <t>Прочие работы,услуги</t>
  </si>
  <si>
    <t>Увеличение стоимости материальныз запасов</t>
  </si>
  <si>
    <t>поступление всего</t>
  </si>
  <si>
    <t>Выплаты всего</t>
  </si>
  <si>
    <t xml:space="preserve">родит плата </t>
  </si>
  <si>
    <t>Расходы на закупку товаров</t>
  </si>
  <si>
    <t>О20</t>
  </si>
  <si>
    <t>260 224 О20</t>
  </si>
  <si>
    <t xml:space="preserve">Увеличение стоимости основных средств </t>
  </si>
  <si>
    <t>Уплата прочих налогов, сборов и иных платежей</t>
  </si>
  <si>
    <t>852</t>
  </si>
  <si>
    <t>Увеличение стоимости основных средств</t>
  </si>
  <si>
    <t>260 224 О16</t>
  </si>
  <si>
    <t>закупка на 20 ноября 2017</t>
  </si>
  <si>
    <t>закупка на 20 декабря 2017</t>
  </si>
  <si>
    <t>разница</t>
  </si>
  <si>
    <t>(+) увеличение   (-) уменишение</t>
  </si>
  <si>
    <t>ИТОГО бюджет :</t>
  </si>
  <si>
    <t xml:space="preserve"> на 29,12, 2017г.</t>
  </si>
  <si>
    <t>на 2018 год и на плановый период 2019 и 2020 годов</t>
  </si>
  <si>
    <t xml:space="preserve"> На 2018г. очередной финансовый год</t>
  </si>
  <si>
    <t xml:space="preserve"> На 2019г. 1-ый год планового периода</t>
  </si>
  <si>
    <t xml:space="preserve"> На 2020г. 2-ой год планового периода</t>
  </si>
  <si>
    <t>О19</t>
  </si>
  <si>
    <t xml:space="preserve">Увеличение стоимости материальных запасов </t>
  </si>
  <si>
    <t>260224 О01</t>
  </si>
  <si>
    <t>260 224 О19</t>
  </si>
  <si>
    <t>260224 О08</t>
  </si>
  <si>
    <t>260 224 ООО</t>
  </si>
  <si>
    <t>р.пл</t>
  </si>
  <si>
    <t>здание столовой</t>
  </si>
  <si>
    <t>18</t>
  </si>
  <si>
    <t>Показатели выплат по расходам на закупку товаров, работ, услуг учреждения (подразделения) на 05,07, 2018 г.</t>
  </si>
  <si>
    <t>27</t>
  </si>
  <si>
    <t>сентября</t>
  </si>
  <si>
    <t>27.09.2018</t>
  </si>
  <si>
    <t>на 27,09, 2018 г.</t>
  </si>
  <si>
    <t>Показатели по поступлениям и выплатам учреждения (подразделения)  на 27,09, 2018 г.</t>
  </si>
  <si>
    <t>Увеличение стоимости на содержание имущества</t>
  </si>
</sst>
</file>

<file path=xl/styles.xml><?xml version="1.0" encoding="utf-8"?>
<styleSheet xmlns="http://schemas.openxmlformats.org/spreadsheetml/2006/main">
  <fonts count="31">
    <font>
      <sz val="10"/>
      <name val="Arial"/>
    </font>
    <font>
      <sz val="11"/>
      <name val="Times New Roman"/>
    </font>
    <font>
      <sz val="9"/>
      <name val="Times New Roman"/>
    </font>
    <font>
      <sz val="10"/>
      <name val="Arial Cyr"/>
    </font>
    <font>
      <b/>
      <sz val="13"/>
      <name val="Times New Roman"/>
    </font>
    <font>
      <b/>
      <sz val="11"/>
      <name val="Times New Roman"/>
    </font>
    <font>
      <sz val="8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2"/>
      <name val="Symbol"/>
      <family val="1"/>
      <charset val="2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1"/>
      <name val="Times New Roman"/>
      <family val="1"/>
      <charset val="204"/>
    </font>
    <font>
      <sz val="8"/>
      <name val="Arial"/>
    </font>
    <font>
      <b/>
      <sz val="9"/>
      <name val="Arial"/>
      <family val="2"/>
      <charset val="204"/>
    </font>
    <font>
      <sz val="9"/>
      <name val="Arial"/>
    </font>
    <font>
      <b/>
      <sz val="9"/>
      <name val="Times New Roman"/>
    </font>
    <font>
      <b/>
      <sz val="10"/>
      <name val="Arial"/>
    </font>
    <font>
      <b/>
      <i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Arial"/>
      <family val="2"/>
      <charset val="204"/>
    </font>
    <font>
      <sz val="7"/>
      <name val="Arial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/>
    <xf numFmtId="0" fontId="1" fillId="0" borderId="0" xfId="0" applyFont="1" applyBorder="1" applyAlignment="1" applyProtection="1">
      <alignment horizontal="right"/>
    </xf>
    <xf numFmtId="49" fontId="1" fillId="0" borderId="0" xfId="0" applyNumberFormat="1" applyFont="1" applyBorder="1" applyAlignment="1" applyProtection="1"/>
    <xf numFmtId="49" fontId="1" fillId="0" borderId="0" xfId="0" applyNumberFormat="1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/>
    <xf numFmtId="0" fontId="1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horizontal="left" wrapTex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top"/>
    </xf>
    <xf numFmtId="0" fontId="1" fillId="0" borderId="0" xfId="0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49" fontId="1" fillId="0" borderId="0" xfId="0" applyNumberFormat="1" applyFont="1" applyBorder="1" applyAlignment="1" applyProtection="1">
      <alignment horizontal="center" vertical="top"/>
    </xf>
    <xf numFmtId="0" fontId="7" fillId="0" borderId="0" xfId="0" applyFont="1" applyBorder="1" applyAlignment="1" applyProtection="1"/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wrapText="1"/>
    </xf>
    <xf numFmtId="0" fontId="9" fillId="0" borderId="0" xfId="0" applyFont="1"/>
    <xf numFmtId="0" fontId="12" fillId="0" borderId="0" xfId="0" applyFont="1"/>
    <xf numFmtId="0" fontId="11" fillId="0" borderId="0" xfId="0" applyFont="1" applyAlignment="1">
      <alignment vertical="justify" wrapText="1"/>
    </xf>
    <xf numFmtId="0" fontId="15" fillId="0" borderId="0" xfId="0" applyFont="1" applyAlignment="1">
      <alignment horizontal="left"/>
    </xf>
    <xf numFmtId="0" fontId="15" fillId="0" borderId="0" xfId="0" applyFont="1"/>
    <xf numFmtId="0" fontId="17" fillId="0" borderId="0" xfId="0" applyFont="1"/>
    <xf numFmtId="3" fontId="17" fillId="0" borderId="1" xfId="0" applyNumberFormat="1" applyFont="1" applyBorder="1" applyAlignment="1">
      <alignment horizontal="center"/>
    </xf>
    <xf numFmtId="0" fontId="17" fillId="0" borderId="1" xfId="0" applyFont="1" applyBorder="1"/>
    <xf numFmtId="2" fontId="18" fillId="0" borderId="1" xfId="0" applyNumberFormat="1" applyFont="1" applyBorder="1"/>
    <xf numFmtId="2" fontId="17" fillId="0" borderId="1" xfId="0" applyNumberFormat="1" applyFont="1" applyBorder="1"/>
    <xf numFmtId="0" fontId="19" fillId="0" borderId="0" xfId="0" applyFont="1"/>
    <xf numFmtId="0" fontId="19" fillId="0" borderId="0" xfId="0" applyFont="1" applyBorder="1" applyAlignment="1">
      <alignment horizontal="left" wrapText="1"/>
    </xf>
    <xf numFmtId="0" fontId="19" fillId="0" borderId="0" xfId="0" applyFont="1" applyBorder="1"/>
    <xf numFmtId="2" fontId="19" fillId="0" borderId="0" xfId="0" applyNumberFormat="1" applyFont="1" applyBorder="1"/>
    <xf numFmtId="4" fontId="23" fillId="0" borderId="1" xfId="0" applyNumberFormat="1" applyFont="1" applyFill="1" applyBorder="1" applyAlignment="1" applyProtection="1">
      <alignment horizontal="center" vertical="center"/>
    </xf>
    <xf numFmtId="2" fontId="26" fillId="0" borderId="1" xfId="0" applyNumberFormat="1" applyFont="1" applyBorder="1"/>
    <xf numFmtId="0" fontId="19" fillId="0" borderId="0" xfId="0" applyFont="1" applyFill="1"/>
    <xf numFmtId="0" fontId="20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/>
    </xf>
    <xf numFmtId="4" fontId="24" fillId="0" borderId="1" xfId="0" applyNumberFormat="1" applyFont="1" applyFill="1" applyBorder="1" applyAlignment="1" applyProtection="1">
      <alignment horizontal="center" vertical="center"/>
    </xf>
    <xf numFmtId="2" fontId="20" fillId="0" borderId="1" xfId="0" applyNumberFormat="1" applyFont="1" applyFill="1" applyBorder="1" applyAlignment="1" applyProtection="1">
      <alignment horizontal="center" vertical="center"/>
    </xf>
    <xf numFmtId="2" fontId="18" fillId="2" borderId="1" xfId="0" applyNumberFormat="1" applyFont="1" applyFill="1" applyBorder="1"/>
    <xf numFmtId="2" fontId="17" fillId="2" borderId="1" xfId="0" applyNumberFormat="1" applyFont="1" applyFill="1" applyBorder="1"/>
    <xf numFmtId="4" fontId="6" fillId="0" borderId="1" xfId="0" applyNumberFormat="1" applyFont="1" applyFill="1" applyBorder="1" applyAlignment="1" applyProtection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/>
    </xf>
    <xf numFmtId="4" fontId="25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2" fontId="18" fillId="2" borderId="3" xfId="0" applyNumberFormat="1" applyFont="1" applyFill="1" applyBorder="1"/>
    <xf numFmtId="0" fontId="17" fillId="0" borderId="3" xfId="0" applyFont="1" applyBorder="1"/>
    <xf numFmtId="2" fontId="17" fillId="0" borderId="3" xfId="0" applyNumberFormat="1" applyFont="1" applyBorder="1"/>
    <xf numFmtId="2" fontId="17" fillId="2" borderId="3" xfId="0" applyNumberFormat="1" applyFont="1" applyFill="1" applyBorder="1"/>
    <xf numFmtId="2" fontId="18" fillId="0" borderId="3" xfId="0" applyNumberFormat="1" applyFont="1" applyBorder="1"/>
    <xf numFmtId="2" fontId="26" fillId="0" borderId="3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2" fontId="19" fillId="0" borderId="1" xfId="0" applyNumberFormat="1" applyFont="1" applyBorder="1"/>
    <xf numFmtId="0" fontId="0" fillId="0" borderId="0" xfId="0" applyBorder="1"/>
    <xf numFmtId="0" fontId="6" fillId="0" borderId="0" xfId="0" applyFont="1" applyBorder="1" applyAlignment="1" applyProtection="1">
      <alignment horizontal="center" vertical="center"/>
    </xf>
    <xf numFmtId="2" fontId="9" fillId="0" borderId="0" xfId="0" applyNumberFormat="1" applyFont="1" applyBorder="1"/>
    <xf numFmtId="2" fontId="9" fillId="0" borderId="1" xfId="0" applyNumberFormat="1" applyFont="1" applyBorder="1"/>
    <xf numFmtId="4" fontId="20" fillId="0" borderId="1" xfId="0" applyNumberFormat="1" applyFont="1" applyFill="1" applyBorder="1" applyAlignment="1" applyProtection="1">
      <alignment horizontal="center" vertical="center"/>
    </xf>
    <xf numFmtId="4" fontId="28" fillId="0" borderId="1" xfId="0" applyNumberFormat="1" applyFont="1" applyFill="1" applyBorder="1" applyAlignment="1" applyProtection="1">
      <alignment horizontal="center" vertical="center"/>
    </xf>
    <xf numFmtId="0" fontId="17" fillId="0" borderId="3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0" fillId="0" borderId="0" xfId="0" applyFill="1"/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/>
    <xf numFmtId="0" fontId="6" fillId="0" borderId="4" xfId="0" applyFont="1" applyFill="1" applyBorder="1" applyAlignment="1" applyProtection="1"/>
    <xf numFmtId="0" fontId="6" fillId="0" borderId="2" xfId="0" applyFont="1" applyFill="1" applyBorder="1" applyAlignment="1" applyProtection="1"/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vertical="top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vertical="top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29" fillId="0" borderId="1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 applyProtection="1">
      <alignment horizontal="center" vertical="center"/>
    </xf>
    <xf numFmtId="0" fontId="21" fillId="0" borderId="0" xfId="0" applyFont="1" applyFill="1"/>
    <xf numFmtId="0" fontId="6" fillId="0" borderId="6" xfId="0" applyFont="1" applyFill="1" applyBorder="1" applyAlignment="1" applyProtection="1">
      <alignment vertical="top" wrapText="1"/>
    </xf>
    <xf numFmtId="0" fontId="6" fillId="0" borderId="7" xfId="0" applyFont="1" applyFill="1" applyBorder="1" applyAlignment="1" applyProtection="1">
      <alignment horizontal="left" vertical="top" wrapText="1"/>
    </xf>
    <xf numFmtId="0" fontId="6" fillId="0" borderId="5" xfId="0" applyFont="1" applyFill="1" applyBorder="1" applyAlignment="1" applyProtection="1">
      <alignment horizontal="left" vertical="top" wrapText="1"/>
    </xf>
    <xf numFmtId="4" fontId="22" fillId="0" borderId="1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wrapText="1"/>
    </xf>
    <xf numFmtId="0" fontId="7" fillId="0" borderId="4" xfId="0" applyFont="1" applyFill="1" applyBorder="1" applyAlignment="1" applyProtection="1">
      <alignment horizontal="left"/>
    </xf>
    <xf numFmtId="0" fontId="6" fillId="0" borderId="3" xfId="0" applyFont="1" applyFill="1" applyBorder="1" applyAlignment="1" applyProtection="1">
      <alignment horizontal="center" wrapText="1"/>
    </xf>
    <xf numFmtId="0" fontId="6" fillId="0" borderId="4" xfId="0" applyFont="1" applyFill="1" applyBorder="1" applyAlignment="1" applyProtection="1">
      <alignment vertical="top" wrapText="1"/>
    </xf>
    <xf numFmtId="0" fontId="7" fillId="0" borderId="2" xfId="0" applyFont="1" applyFill="1" applyBorder="1" applyAlignment="1" applyProtection="1">
      <alignment horizontal="center" vertical="center" wrapText="1"/>
    </xf>
    <xf numFmtId="2" fontId="20" fillId="0" borderId="3" xfId="0" applyNumberFormat="1" applyFont="1" applyFill="1" applyBorder="1" applyAlignment="1" applyProtection="1">
      <alignment horizontal="center" vertical="center"/>
    </xf>
    <xf numFmtId="2" fontId="20" fillId="0" borderId="0" xfId="0" applyNumberFormat="1" applyFont="1" applyFill="1" applyBorder="1" applyAlignment="1" applyProtection="1">
      <alignment horizontal="center" vertical="center"/>
    </xf>
    <xf numFmtId="2" fontId="17" fillId="0" borderId="1" xfId="0" applyNumberFormat="1" applyFont="1" applyFill="1" applyBorder="1"/>
    <xf numFmtId="2" fontId="18" fillId="0" borderId="1" xfId="0" applyNumberFormat="1" applyFont="1" applyFill="1" applyBorder="1"/>
    <xf numFmtId="0" fontId="30" fillId="0" borderId="0" xfId="0" applyFont="1" applyFill="1"/>
    <xf numFmtId="0" fontId="7" fillId="0" borderId="3" xfId="0" applyFont="1" applyFill="1" applyBorder="1" applyAlignment="1" applyProtection="1">
      <alignment vertical="top" wrapText="1"/>
    </xf>
    <xf numFmtId="0" fontId="17" fillId="0" borderId="1" xfId="0" applyFont="1" applyFill="1" applyBorder="1"/>
    <xf numFmtId="2" fontId="19" fillId="0" borderId="0" xfId="0" applyNumberFormat="1" applyFont="1" applyFill="1" applyBorder="1"/>
    <xf numFmtId="2" fontId="26" fillId="0" borderId="1" xfId="0" applyNumberFormat="1" applyFont="1" applyFill="1" applyBorder="1"/>
    <xf numFmtId="0" fontId="17" fillId="0" borderId="0" xfId="0" applyFont="1" applyBorder="1"/>
    <xf numFmtId="2" fontId="17" fillId="0" borderId="0" xfId="0" applyNumberFormat="1" applyFont="1" applyFill="1" applyBorder="1"/>
    <xf numFmtId="2" fontId="17" fillId="2" borderId="0" xfId="0" applyNumberFormat="1" applyFont="1" applyFill="1" applyBorder="1"/>
    <xf numFmtId="2" fontId="17" fillId="0" borderId="0" xfId="0" applyNumberFormat="1" applyFont="1" applyBorder="1"/>
    <xf numFmtId="0" fontId="16" fillId="0" borderId="3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2" fontId="16" fillId="0" borderId="3" xfId="0" applyNumberFormat="1" applyFont="1" applyBorder="1" applyAlignment="1" applyProtection="1">
      <alignment horizontal="center" vertical="center" wrapText="1"/>
    </xf>
    <xf numFmtId="2" fontId="12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0" fontId="0" fillId="0" borderId="4" xfId="0" applyBorder="1"/>
    <xf numFmtId="0" fontId="0" fillId="0" borderId="2" xfId="0" applyBorder="1"/>
    <xf numFmtId="0" fontId="16" fillId="0" borderId="1" xfId="0" applyFont="1" applyBorder="1" applyAlignment="1" applyProtection="1">
      <alignment horizontal="center" vertical="center" wrapText="1"/>
    </xf>
    <xf numFmtId="49" fontId="16" fillId="0" borderId="0" xfId="0" applyNumberFormat="1" applyFont="1" applyBorder="1" applyAlignment="1" applyProtection="1">
      <alignment horizontal="left" vertical="top" wrapText="1"/>
    </xf>
    <xf numFmtId="2" fontId="11" fillId="0" borderId="0" xfId="0" applyNumberFormat="1" applyFont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/>
    <xf numFmtId="0" fontId="0" fillId="0" borderId="0" xfId="0"/>
    <xf numFmtId="0" fontId="8" fillId="0" borderId="0" xfId="0" applyFont="1" applyBorder="1" applyAlignment="1" applyProtection="1">
      <alignment horizontal="left" wrapText="1"/>
    </xf>
    <xf numFmtId="49" fontId="13" fillId="0" borderId="0" xfId="0" applyNumberFormat="1" applyFont="1" applyBorder="1" applyAlignment="1" applyProtection="1">
      <alignment vertical="top" wrapText="1"/>
    </xf>
    <xf numFmtId="49" fontId="8" fillId="0" borderId="0" xfId="0" applyNumberFormat="1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/>
    </xf>
    <xf numFmtId="0" fontId="10" fillId="0" borderId="0" xfId="0" applyFont="1" applyAlignment="1">
      <alignment horizontal="left" wrapText="1"/>
    </xf>
    <xf numFmtId="49" fontId="5" fillId="0" borderId="0" xfId="0" applyNumberFormat="1" applyFont="1" applyBorder="1" applyAlignment="1" applyProtection="1">
      <alignment horizontal="right" vertical="top" wrapText="1"/>
    </xf>
    <xf numFmtId="0" fontId="11" fillId="0" borderId="0" xfId="0" applyFont="1" applyAlignment="1">
      <alignment horizontal="left" vertical="justify" wrapText="1"/>
    </xf>
    <xf numFmtId="49" fontId="1" fillId="0" borderId="3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top" wrapText="1"/>
    </xf>
    <xf numFmtId="0" fontId="11" fillId="0" borderId="0" xfId="0" applyFont="1" applyAlignment="1">
      <alignment horizontal="left" wrapText="1"/>
    </xf>
    <xf numFmtId="49" fontId="1" fillId="0" borderId="0" xfId="0" applyNumberFormat="1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center"/>
    </xf>
    <xf numFmtId="49" fontId="5" fillId="0" borderId="7" xfId="0" applyNumberFormat="1" applyFont="1" applyBorder="1" applyAlignment="1" applyProtection="1">
      <alignment horizontal="center"/>
    </xf>
    <xf numFmtId="49" fontId="1" fillId="0" borderId="6" xfId="0" applyNumberFormat="1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right"/>
    </xf>
    <xf numFmtId="0" fontId="1" fillId="0" borderId="7" xfId="0" applyFont="1" applyBorder="1" applyAlignment="1" applyProtection="1">
      <alignment horizontal="center" vertical="top"/>
    </xf>
    <xf numFmtId="49" fontId="1" fillId="0" borderId="7" xfId="0" applyNumberFormat="1" applyFont="1" applyBorder="1" applyAlignment="1" applyProtection="1">
      <alignment horizontal="center"/>
    </xf>
    <xf numFmtId="49" fontId="1" fillId="0" borderId="7" xfId="0" applyNumberFormat="1" applyFont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2" fontId="7" fillId="0" borderId="9" xfId="0" applyNumberFormat="1" applyFont="1" applyFill="1" applyBorder="1" applyAlignment="1" applyProtection="1">
      <alignment horizontal="center" vertical="center" wrapText="1"/>
    </xf>
    <xf numFmtId="2" fontId="7" fillId="0" borderId="1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left" vertical="top" wrapText="1"/>
    </xf>
    <xf numFmtId="0" fontId="6" fillId="0" borderId="2" xfId="0" applyFont="1" applyFill="1" applyBorder="1" applyAlignment="1" applyProtection="1">
      <alignment horizontal="left" vertical="top" wrapText="1"/>
    </xf>
    <xf numFmtId="0" fontId="7" fillId="0" borderId="7" xfId="0" applyFont="1" applyFill="1" applyBorder="1" applyAlignment="1" applyProtection="1">
      <alignment horizontal="left" vertical="top" wrapText="1"/>
    </xf>
    <xf numFmtId="0" fontId="7" fillId="0" borderId="5" xfId="0" applyFont="1" applyFill="1" applyBorder="1" applyAlignment="1" applyProtection="1">
      <alignment horizontal="left" vertical="top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top" wrapText="1"/>
    </xf>
    <xf numFmtId="0" fontId="6" fillId="0" borderId="5" xfId="0" applyFont="1" applyFill="1" applyBorder="1" applyAlignment="1" applyProtection="1">
      <alignment horizontal="left" vertical="top" wrapText="1"/>
    </xf>
    <xf numFmtId="0" fontId="6" fillId="0" borderId="4" xfId="0" applyFont="1" applyFill="1" applyBorder="1" applyAlignment="1" applyProtection="1">
      <alignment vertical="top" wrapText="1"/>
    </xf>
    <xf numFmtId="0" fontId="7" fillId="0" borderId="4" xfId="0" applyFont="1" applyFill="1" applyBorder="1" applyAlignment="1" applyProtection="1">
      <alignment vertical="top" wrapText="1"/>
    </xf>
    <xf numFmtId="0" fontId="7" fillId="0" borderId="4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center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7" fillId="0" borderId="7" xfId="0" applyFont="1" applyBorder="1" applyAlignment="1" applyProtection="1">
      <alignment horizontal="center" vertical="top"/>
    </xf>
    <xf numFmtId="0" fontId="27" fillId="0" borderId="3" xfId="0" applyFont="1" applyBorder="1" applyAlignment="1">
      <alignment horizontal="left" wrapText="1"/>
    </xf>
    <xf numFmtId="0" fontId="27" fillId="0" borderId="4" xfId="0" applyFont="1" applyBorder="1" applyAlignment="1">
      <alignment horizontal="left" wrapText="1"/>
    </xf>
    <xf numFmtId="0" fontId="27" fillId="0" borderId="2" xfId="0" applyFont="1" applyBorder="1" applyAlignment="1">
      <alignment horizontal="left" wrapText="1"/>
    </xf>
    <xf numFmtId="0" fontId="19" fillId="0" borderId="4" xfId="0" applyFont="1" applyBorder="1" applyAlignment="1">
      <alignment horizontal="center" wrapText="1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right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190500</xdr:rowOff>
    </xdr:from>
    <xdr:to>
      <xdr:col>122</xdr:col>
      <xdr:colOff>464820</xdr:colOff>
      <xdr:row>31</xdr:row>
      <xdr:rowOff>0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7018020"/>
          <a:ext cx="18623280" cy="30480"/>
          <a:chOff x="0" y="0"/>
          <a:chExt cx="1023" cy="255"/>
        </a:xfrm>
      </xdr:grpSpPr>
      <xdr:sp macro="" textlink="">
        <xdr:nvSpPr>
          <xdr:cNvPr id="22" name="Text Box 2"/>
          <xdr:cNvSpPr txBox="1">
            <a:spLocks noChangeArrowheads="1"/>
          </xdr:cNvSpPr>
        </xdr:nvSpPr>
        <xdr:spPr bwMode="auto">
          <a:xfrm>
            <a:off x="1" y="64"/>
            <a:ext cx="691" cy="12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l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23" name="Text Box 3"/>
          <xdr:cNvSpPr txBox="1">
            <a:spLocks noChangeArrowheads="1"/>
          </xdr:cNvSpPr>
        </xdr:nvSpPr>
        <xdr:spPr bwMode="auto">
          <a:xfrm>
            <a:off x="1" y="191"/>
            <a:ext cx="691" cy="64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078" name="Line 4"/>
          <xdr:cNvSpPr>
            <a:spLocks noChangeShapeType="1"/>
          </xdr:cNvSpPr>
        </xdr:nvSpPr>
        <xdr:spPr bwMode="auto">
          <a:xfrm>
            <a:off x="1" y="167"/>
            <a:ext cx="69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9" name="Text Box 5"/>
          <xdr:cNvSpPr txBox="1">
            <a:spLocks noChangeArrowheads="1"/>
          </xdr:cNvSpPr>
        </xdr:nvSpPr>
        <xdr:spPr bwMode="auto">
          <a:xfrm>
            <a:off x="749" y="81"/>
            <a:ext cx="201" cy="8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748" y="191"/>
            <a:ext cx="203" cy="64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81" name="Line 7"/>
          <xdr:cNvSpPr>
            <a:spLocks noChangeShapeType="1"/>
          </xdr:cNvSpPr>
        </xdr:nvSpPr>
        <xdr:spPr bwMode="auto">
          <a:xfrm>
            <a:off x="749" y="168"/>
            <a:ext cx="20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" name="Text Box 8"/>
          <xdr:cNvSpPr txBox="1">
            <a:spLocks noChangeArrowheads="1"/>
          </xdr:cNvSpPr>
        </xdr:nvSpPr>
        <xdr:spPr bwMode="auto">
          <a:xfrm>
            <a:off x="1007" y="64"/>
            <a:ext cx="692" cy="12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11807-Бюджет М. р.</a:t>
            </a:r>
          </a:p>
        </xdr:txBody>
      </xdr:sp>
      <xdr:sp macro="" textlink="">
        <xdr:nvSpPr>
          <xdr:cNvPr id="26" name="Text Box 9"/>
          <xdr:cNvSpPr txBox="1">
            <a:spLocks noChangeArrowheads="1"/>
          </xdr:cNvSpPr>
        </xdr:nvSpPr>
        <xdr:spPr bwMode="auto">
          <a:xfrm>
            <a:off x="1007" y="191"/>
            <a:ext cx="692" cy="64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84" name="Line 10"/>
          <xdr:cNvSpPr>
            <a:spLocks noChangeShapeType="1"/>
          </xdr:cNvSpPr>
        </xdr:nvSpPr>
        <xdr:spPr bwMode="auto">
          <a:xfrm>
            <a:off x="1007" y="168"/>
            <a:ext cx="69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72</xdr:row>
      <xdr:rowOff>0</xdr:rowOff>
    </xdr:from>
    <xdr:to>
      <xdr:col>56</xdr:col>
      <xdr:colOff>30480</xdr:colOff>
      <xdr:row>73</xdr:row>
      <xdr:rowOff>0</xdr:rowOff>
    </xdr:to>
    <xdr:grpSp>
      <xdr:nvGrpSpPr>
        <xdr:cNvPr id="1026" name="Group 1"/>
        <xdr:cNvGrpSpPr>
          <a:grpSpLocks/>
        </xdr:cNvGrpSpPr>
      </xdr:nvGrpSpPr>
      <xdr:grpSpPr bwMode="auto">
        <a:xfrm>
          <a:off x="0" y="15590520"/>
          <a:ext cx="5676900" cy="525780"/>
          <a:chOff x="0" y="0"/>
          <a:chExt cx="1023" cy="255"/>
        </a:xfrm>
      </xdr:grpSpPr>
      <xdr:sp macro="" textlink="">
        <xdr:nvSpPr>
          <xdr:cNvPr id="17" name="Text Box 2"/>
          <xdr:cNvSpPr txBox="1">
            <a:spLocks noChangeArrowheads="1"/>
          </xdr:cNvSpPr>
        </xdr:nvSpPr>
        <xdr:spPr bwMode="auto">
          <a:xfrm>
            <a:off x="1" y="81"/>
            <a:ext cx="691" cy="85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l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8" name="Text Box 3"/>
          <xdr:cNvSpPr txBox="1">
            <a:spLocks noChangeArrowheads="1"/>
          </xdr:cNvSpPr>
        </xdr:nvSpPr>
        <xdr:spPr bwMode="auto">
          <a:xfrm>
            <a:off x="1" y="166"/>
            <a:ext cx="691" cy="5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069" name="Line 4"/>
          <xdr:cNvSpPr>
            <a:spLocks noChangeShapeType="1"/>
          </xdr:cNvSpPr>
        </xdr:nvSpPr>
        <xdr:spPr bwMode="auto">
          <a:xfrm>
            <a:off x="1" y="167"/>
            <a:ext cx="69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0" name="Text Box 5"/>
          <xdr:cNvSpPr txBox="1">
            <a:spLocks noChangeArrowheads="1"/>
          </xdr:cNvSpPr>
        </xdr:nvSpPr>
        <xdr:spPr bwMode="auto">
          <a:xfrm>
            <a:off x="749" y="81"/>
            <a:ext cx="201" cy="8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748" y="166"/>
            <a:ext cx="202" cy="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72" name="Line 7"/>
          <xdr:cNvSpPr>
            <a:spLocks noChangeShapeType="1"/>
          </xdr:cNvSpPr>
        </xdr:nvSpPr>
        <xdr:spPr bwMode="auto">
          <a:xfrm>
            <a:off x="749" y="168"/>
            <a:ext cx="20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" name="Text Box 8"/>
          <xdr:cNvSpPr txBox="1">
            <a:spLocks noChangeArrowheads="1"/>
          </xdr:cNvSpPr>
        </xdr:nvSpPr>
        <xdr:spPr bwMode="auto">
          <a:xfrm>
            <a:off x="1007" y="81"/>
            <a:ext cx="692" cy="85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11807-Бюджет М. р.</a:t>
            </a:r>
          </a:p>
        </xdr:txBody>
      </xdr:sp>
      <xdr:sp macro="" textlink="">
        <xdr:nvSpPr>
          <xdr:cNvPr id="21" name="Text Box 9"/>
          <xdr:cNvSpPr txBox="1">
            <a:spLocks noChangeArrowheads="1"/>
          </xdr:cNvSpPr>
        </xdr:nvSpPr>
        <xdr:spPr bwMode="auto">
          <a:xfrm>
            <a:off x="1007" y="166"/>
            <a:ext cx="692" cy="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75" name="Line 10"/>
          <xdr:cNvSpPr>
            <a:spLocks noChangeShapeType="1"/>
          </xdr:cNvSpPr>
        </xdr:nvSpPr>
        <xdr:spPr bwMode="auto">
          <a:xfrm>
            <a:off x="1007" y="168"/>
            <a:ext cx="69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61</xdr:col>
      <xdr:colOff>0</xdr:colOff>
      <xdr:row>30</xdr:row>
      <xdr:rowOff>0</xdr:rowOff>
    </xdr:from>
    <xdr:to>
      <xdr:col>117</xdr:col>
      <xdr:colOff>30480</xdr:colOff>
      <xdr:row>31</xdr:row>
      <xdr:rowOff>0</xdr:rowOff>
    </xdr:to>
    <xdr:grpSp>
      <xdr:nvGrpSpPr>
        <xdr:cNvPr id="1027" name="Group 1"/>
        <xdr:cNvGrpSpPr>
          <a:grpSpLocks/>
        </xdr:cNvGrpSpPr>
      </xdr:nvGrpSpPr>
      <xdr:grpSpPr bwMode="auto">
        <a:xfrm>
          <a:off x="9304020" y="6827520"/>
          <a:ext cx="5836920" cy="220980"/>
          <a:chOff x="0" y="0"/>
          <a:chExt cx="1023" cy="255"/>
        </a:xfrm>
      </xdr:grpSpPr>
      <xdr:sp macro="" textlink="">
        <xdr:nvSpPr>
          <xdr:cNvPr id="12" name="Text Box 2"/>
          <xdr:cNvSpPr txBox="1">
            <a:spLocks noChangeArrowheads="1"/>
          </xdr:cNvSpPr>
        </xdr:nvSpPr>
        <xdr:spPr bwMode="auto">
          <a:xfrm>
            <a:off x="1" y="79"/>
            <a:ext cx="689" cy="88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l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3" name="Text Box 3"/>
          <xdr:cNvSpPr txBox="1">
            <a:spLocks noChangeArrowheads="1"/>
          </xdr:cNvSpPr>
        </xdr:nvSpPr>
        <xdr:spPr bwMode="auto">
          <a:xfrm>
            <a:off x="1" y="167"/>
            <a:ext cx="689" cy="6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060" name="Line 4"/>
          <xdr:cNvSpPr>
            <a:spLocks noChangeShapeType="1"/>
          </xdr:cNvSpPr>
        </xdr:nvSpPr>
        <xdr:spPr bwMode="auto">
          <a:xfrm>
            <a:off x="1" y="167"/>
            <a:ext cx="69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1" name="Text Box 5"/>
          <xdr:cNvSpPr txBox="1">
            <a:spLocks noChangeArrowheads="1"/>
          </xdr:cNvSpPr>
        </xdr:nvSpPr>
        <xdr:spPr bwMode="auto">
          <a:xfrm>
            <a:off x="749" y="81"/>
            <a:ext cx="201" cy="8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748" y="167"/>
            <a:ext cx="203" cy="6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63" name="Line 7"/>
          <xdr:cNvSpPr>
            <a:spLocks noChangeShapeType="1"/>
          </xdr:cNvSpPr>
        </xdr:nvSpPr>
        <xdr:spPr bwMode="auto">
          <a:xfrm>
            <a:off x="749" y="168"/>
            <a:ext cx="20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" name="Text Box 8"/>
          <xdr:cNvSpPr txBox="1">
            <a:spLocks noChangeArrowheads="1"/>
          </xdr:cNvSpPr>
        </xdr:nvSpPr>
        <xdr:spPr bwMode="auto">
          <a:xfrm>
            <a:off x="1007" y="79"/>
            <a:ext cx="692" cy="88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11807-Бюджет М. р.</a:t>
            </a:r>
          </a:p>
        </xdr:txBody>
      </xdr:sp>
      <xdr:sp macro="" textlink="">
        <xdr:nvSpPr>
          <xdr:cNvPr id="16" name="Text Box 9"/>
          <xdr:cNvSpPr txBox="1">
            <a:spLocks noChangeArrowheads="1"/>
          </xdr:cNvSpPr>
        </xdr:nvSpPr>
        <xdr:spPr bwMode="auto">
          <a:xfrm>
            <a:off x="1007" y="167"/>
            <a:ext cx="692" cy="6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66" name="Line 10"/>
          <xdr:cNvSpPr>
            <a:spLocks noChangeShapeType="1"/>
          </xdr:cNvSpPr>
        </xdr:nvSpPr>
        <xdr:spPr bwMode="auto">
          <a:xfrm>
            <a:off x="1007" y="168"/>
            <a:ext cx="69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61</xdr:col>
      <xdr:colOff>0</xdr:colOff>
      <xdr:row>72</xdr:row>
      <xdr:rowOff>0</xdr:rowOff>
    </xdr:from>
    <xdr:to>
      <xdr:col>117</xdr:col>
      <xdr:colOff>30480</xdr:colOff>
      <xdr:row>73</xdr:row>
      <xdr:rowOff>0</xdr:rowOff>
    </xdr:to>
    <xdr:grpSp>
      <xdr:nvGrpSpPr>
        <xdr:cNvPr id="1028" name="Group 1"/>
        <xdr:cNvGrpSpPr>
          <a:grpSpLocks/>
        </xdr:cNvGrpSpPr>
      </xdr:nvGrpSpPr>
      <xdr:grpSpPr bwMode="auto">
        <a:xfrm>
          <a:off x="9304020" y="15590520"/>
          <a:ext cx="5836920" cy="525780"/>
          <a:chOff x="0" y="0"/>
          <a:chExt cx="1023" cy="255"/>
        </a:xfrm>
      </xdr:grpSpPr>
      <xdr:sp macro="" textlink="">
        <xdr:nvSpPr>
          <xdr:cNvPr id="7" name="Text Box 2"/>
          <xdr:cNvSpPr txBox="1">
            <a:spLocks noChangeArrowheads="1"/>
          </xdr:cNvSpPr>
        </xdr:nvSpPr>
        <xdr:spPr bwMode="auto">
          <a:xfrm>
            <a:off x="1" y="81"/>
            <a:ext cx="689" cy="85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l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8" name="Text Box 3"/>
          <xdr:cNvSpPr txBox="1">
            <a:spLocks noChangeArrowheads="1"/>
          </xdr:cNvSpPr>
        </xdr:nvSpPr>
        <xdr:spPr bwMode="auto">
          <a:xfrm>
            <a:off x="1" y="166"/>
            <a:ext cx="689" cy="5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051" name="Line 4"/>
          <xdr:cNvSpPr>
            <a:spLocks noChangeShapeType="1"/>
          </xdr:cNvSpPr>
        </xdr:nvSpPr>
        <xdr:spPr bwMode="auto">
          <a:xfrm>
            <a:off x="1" y="167"/>
            <a:ext cx="69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2" name="Text Box 5"/>
          <xdr:cNvSpPr txBox="1">
            <a:spLocks noChangeArrowheads="1"/>
          </xdr:cNvSpPr>
        </xdr:nvSpPr>
        <xdr:spPr bwMode="auto">
          <a:xfrm>
            <a:off x="749" y="81"/>
            <a:ext cx="201" cy="8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748" y="166"/>
            <a:ext cx="202" cy="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54" name="Line 7"/>
          <xdr:cNvSpPr>
            <a:spLocks noChangeShapeType="1"/>
          </xdr:cNvSpPr>
        </xdr:nvSpPr>
        <xdr:spPr bwMode="auto">
          <a:xfrm>
            <a:off x="749" y="168"/>
            <a:ext cx="20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Text Box 8"/>
          <xdr:cNvSpPr txBox="1">
            <a:spLocks noChangeArrowheads="1"/>
          </xdr:cNvSpPr>
        </xdr:nvSpPr>
        <xdr:spPr bwMode="auto">
          <a:xfrm>
            <a:off x="1007" y="81"/>
            <a:ext cx="692" cy="85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11807-Бюджет М. р.</a:t>
            </a:r>
          </a:p>
        </xdr:txBody>
      </xdr:sp>
      <xdr:sp macro="" textlink="">
        <xdr:nvSpPr>
          <xdr:cNvPr id="11" name="Text Box 9"/>
          <xdr:cNvSpPr txBox="1">
            <a:spLocks noChangeArrowheads="1"/>
          </xdr:cNvSpPr>
        </xdr:nvSpPr>
        <xdr:spPr bwMode="auto">
          <a:xfrm>
            <a:off x="1007" y="166"/>
            <a:ext cx="692" cy="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57" name="Line 10"/>
          <xdr:cNvSpPr>
            <a:spLocks noChangeShapeType="1"/>
          </xdr:cNvSpPr>
        </xdr:nvSpPr>
        <xdr:spPr bwMode="auto">
          <a:xfrm>
            <a:off x="1007" y="168"/>
            <a:ext cx="69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61</xdr:col>
      <xdr:colOff>0</xdr:colOff>
      <xdr:row>30</xdr:row>
      <xdr:rowOff>0</xdr:rowOff>
    </xdr:from>
    <xdr:to>
      <xdr:col>117</xdr:col>
      <xdr:colOff>30480</xdr:colOff>
      <xdr:row>31</xdr:row>
      <xdr:rowOff>0</xdr:rowOff>
    </xdr:to>
    <xdr:grpSp>
      <xdr:nvGrpSpPr>
        <xdr:cNvPr id="1029" name="Group 1"/>
        <xdr:cNvGrpSpPr>
          <a:grpSpLocks/>
        </xdr:cNvGrpSpPr>
      </xdr:nvGrpSpPr>
      <xdr:grpSpPr bwMode="auto">
        <a:xfrm>
          <a:off x="9304020" y="6827520"/>
          <a:ext cx="5836920" cy="220980"/>
          <a:chOff x="0" y="0"/>
          <a:chExt cx="1023" cy="255"/>
        </a:xfrm>
      </xdr:grpSpPr>
      <xdr:sp macro="" textlink="">
        <xdr:nvSpPr>
          <xdr:cNvPr id="2" name="Text Box 2"/>
          <xdr:cNvSpPr txBox="1">
            <a:spLocks noChangeArrowheads="1"/>
          </xdr:cNvSpPr>
        </xdr:nvSpPr>
        <xdr:spPr bwMode="auto">
          <a:xfrm>
            <a:off x="1" y="79"/>
            <a:ext cx="689" cy="88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l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" name="Text Box 3"/>
          <xdr:cNvSpPr txBox="1">
            <a:spLocks noChangeArrowheads="1"/>
          </xdr:cNvSpPr>
        </xdr:nvSpPr>
        <xdr:spPr bwMode="auto">
          <a:xfrm>
            <a:off x="1" y="167"/>
            <a:ext cx="689" cy="6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042" name="Line 4"/>
          <xdr:cNvSpPr>
            <a:spLocks noChangeShapeType="1"/>
          </xdr:cNvSpPr>
        </xdr:nvSpPr>
        <xdr:spPr bwMode="auto">
          <a:xfrm>
            <a:off x="1" y="167"/>
            <a:ext cx="69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3" name="Text Box 5"/>
          <xdr:cNvSpPr txBox="1">
            <a:spLocks noChangeArrowheads="1"/>
          </xdr:cNvSpPr>
        </xdr:nvSpPr>
        <xdr:spPr bwMode="auto">
          <a:xfrm>
            <a:off x="749" y="81"/>
            <a:ext cx="201" cy="8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748" y="167"/>
            <a:ext cx="203" cy="6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45" name="Line 7"/>
          <xdr:cNvSpPr>
            <a:spLocks noChangeShapeType="1"/>
          </xdr:cNvSpPr>
        </xdr:nvSpPr>
        <xdr:spPr bwMode="auto">
          <a:xfrm>
            <a:off x="749" y="168"/>
            <a:ext cx="20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07" y="79"/>
            <a:ext cx="692" cy="88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11807-Бюджет М. р.</a:t>
            </a:r>
          </a:p>
        </xdr:txBody>
      </xdr:sp>
      <xdr:sp macro="" textlink="">
        <xdr:nvSpPr>
          <xdr:cNvPr id="6" name="Text Box 9"/>
          <xdr:cNvSpPr txBox="1">
            <a:spLocks noChangeArrowheads="1"/>
          </xdr:cNvSpPr>
        </xdr:nvSpPr>
        <xdr:spPr bwMode="auto">
          <a:xfrm>
            <a:off x="1007" y="167"/>
            <a:ext cx="692" cy="6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8" name="Line 10"/>
          <xdr:cNvSpPr>
            <a:spLocks noChangeShapeType="1"/>
          </xdr:cNvSpPr>
        </xdr:nvSpPr>
        <xdr:spPr bwMode="auto">
          <a:xfrm>
            <a:off x="1007" y="168"/>
            <a:ext cx="69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61</xdr:col>
      <xdr:colOff>0</xdr:colOff>
      <xdr:row>72</xdr:row>
      <xdr:rowOff>0</xdr:rowOff>
    </xdr:from>
    <xdr:to>
      <xdr:col>117</xdr:col>
      <xdr:colOff>30480</xdr:colOff>
      <xdr:row>73</xdr:row>
      <xdr:rowOff>0</xdr:rowOff>
    </xdr:to>
    <xdr:grpSp>
      <xdr:nvGrpSpPr>
        <xdr:cNvPr id="1030" name="Group 1"/>
        <xdr:cNvGrpSpPr>
          <a:grpSpLocks/>
        </xdr:cNvGrpSpPr>
      </xdr:nvGrpSpPr>
      <xdr:grpSpPr bwMode="auto">
        <a:xfrm>
          <a:off x="9304020" y="15590520"/>
          <a:ext cx="5836920" cy="52578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81"/>
            <a:ext cx="689" cy="85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l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166"/>
            <a:ext cx="689" cy="5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033" name="Line 4"/>
          <xdr:cNvSpPr>
            <a:spLocks noChangeShapeType="1"/>
          </xdr:cNvSpPr>
        </xdr:nvSpPr>
        <xdr:spPr bwMode="auto">
          <a:xfrm>
            <a:off x="1" y="167"/>
            <a:ext cx="69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4" name="Text Box 5"/>
          <xdr:cNvSpPr txBox="1">
            <a:spLocks noChangeArrowheads="1"/>
          </xdr:cNvSpPr>
        </xdr:nvSpPr>
        <xdr:spPr bwMode="auto">
          <a:xfrm>
            <a:off x="749" y="81"/>
            <a:ext cx="201" cy="8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748" y="166"/>
            <a:ext cx="202" cy="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6" name="Line 7"/>
          <xdr:cNvSpPr>
            <a:spLocks noChangeShapeType="1"/>
          </xdr:cNvSpPr>
        </xdr:nvSpPr>
        <xdr:spPr bwMode="auto">
          <a:xfrm>
            <a:off x="749" y="168"/>
            <a:ext cx="20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1007" y="81"/>
            <a:ext cx="692" cy="85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11807-Бюджет М. р.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1007" y="166"/>
            <a:ext cx="692" cy="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9" name="Line 10"/>
          <xdr:cNvSpPr>
            <a:spLocks noChangeShapeType="1"/>
          </xdr:cNvSpPr>
        </xdr:nvSpPr>
        <xdr:spPr bwMode="auto">
          <a:xfrm>
            <a:off x="1007" y="168"/>
            <a:ext cx="69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I79"/>
  <sheetViews>
    <sheetView view="pageBreakPreview" topLeftCell="A7" zoomScale="60" zoomScaleNormal="75" workbookViewId="0">
      <selection activeCell="EJ15" sqref="EJ15:EY15"/>
    </sheetView>
  </sheetViews>
  <sheetFormatPr defaultRowHeight="13.95" customHeight="1"/>
  <cols>
    <col min="1" max="1" width="0.88671875" customWidth="1"/>
    <col min="2" max="40" width="1.109375" customWidth="1"/>
    <col min="41" max="165" width="0.88671875" customWidth="1"/>
  </cols>
  <sheetData>
    <row r="1" spans="1:155" ht="13.2">
      <c r="N1" s="2"/>
    </row>
    <row r="2" spans="1:155" ht="13.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DG2" s="163" t="s">
        <v>0</v>
      </c>
      <c r="DH2" s="163"/>
      <c r="DI2" s="163"/>
      <c r="DJ2" s="163"/>
      <c r="DK2" s="163"/>
      <c r="DL2" s="163"/>
      <c r="DM2" s="163"/>
      <c r="DN2" s="163"/>
      <c r="DO2" s="163"/>
      <c r="DP2" s="163"/>
      <c r="DQ2" s="163"/>
      <c r="DR2" s="163"/>
      <c r="DS2" s="163"/>
      <c r="DT2" s="163"/>
      <c r="DU2" s="163"/>
      <c r="DV2" s="163"/>
      <c r="DW2" s="163"/>
      <c r="DX2" s="163"/>
      <c r="DY2" s="163"/>
      <c r="DZ2" s="163"/>
      <c r="EA2" s="163"/>
      <c r="EB2" s="163"/>
      <c r="EC2" s="163"/>
      <c r="ED2" s="163"/>
      <c r="EE2" s="163"/>
      <c r="EF2" s="163"/>
      <c r="EG2" s="163"/>
      <c r="EH2" s="163"/>
      <c r="EI2" s="163"/>
      <c r="EJ2" s="163"/>
      <c r="EK2" s="163"/>
      <c r="EL2" s="163"/>
      <c r="EM2" s="163"/>
      <c r="EN2" s="163"/>
      <c r="EO2" s="163"/>
      <c r="EP2" s="163"/>
      <c r="EQ2" s="163"/>
      <c r="ER2" s="163"/>
      <c r="ES2" s="163"/>
      <c r="ET2" s="163"/>
      <c r="EU2" s="163"/>
      <c r="EV2" s="163"/>
      <c r="EW2" s="163"/>
      <c r="EX2" s="163"/>
      <c r="EY2" s="163"/>
    </row>
    <row r="3" spans="1:155" ht="13.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/>
      <c r="EJ3" s="165"/>
      <c r="EK3" s="165"/>
      <c r="EL3" s="165"/>
      <c r="EM3" s="165"/>
      <c r="EN3" s="165"/>
      <c r="EO3" s="165"/>
      <c r="EP3" s="165"/>
      <c r="EQ3" s="165"/>
      <c r="ER3" s="165"/>
      <c r="ES3" s="165"/>
      <c r="ET3" s="165"/>
      <c r="EU3" s="165"/>
      <c r="EV3" s="165"/>
      <c r="EW3" s="165"/>
      <c r="EX3" s="165"/>
      <c r="EY3" s="165"/>
    </row>
    <row r="4" spans="1:155" ht="24.9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DG4" s="164" t="s">
        <v>1</v>
      </c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</row>
    <row r="5" spans="1:155" ht="13.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</row>
    <row r="6" spans="1:155" ht="13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"/>
      <c r="V6" s="2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DG6" s="166" t="s">
        <v>2</v>
      </c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C6" s="166" t="s">
        <v>3</v>
      </c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</row>
    <row r="7" spans="1:155" ht="15.45" customHeight="1">
      <c r="A7" s="5"/>
      <c r="B7" s="5"/>
      <c r="C7" s="5"/>
      <c r="D7" s="5"/>
      <c r="E7" s="6"/>
      <c r="F7" s="7"/>
      <c r="G7" s="7"/>
      <c r="H7" s="7"/>
      <c r="I7" s="7"/>
      <c r="J7" s="1"/>
      <c r="K7" s="5"/>
      <c r="L7" s="5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1"/>
      <c r="AF7" s="1"/>
      <c r="AG7" s="1"/>
      <c r="AH7" s="1"/>
      <c r="AI7" s="7"/>
      <c r="AJ7" s="7"/>
      <c r="AK7" s="7"/>
      <c r="AL7" s="7"/>
      <c r="AM7" s="1"/>
      <c r="AN7" s="5"/>
      <c r="AO7" s="5"/>
      <c r="AP7" s="5"/>
      <c r="AQ7" s="5"/>
      <c r="AR7" s="5"/>
      <c r="AS7" s="5"/>
      <c r="DK7" s="6" t="s">
        <v>4</v>
      </c>
      <c r="DL7" s="169" t="s">
        <v>197</v>
      </c>
      <c r="DM7" s="169"/>
      <c r="DN7" s="169"/>
      <c r="DO7" s="169"/>
      <c r="DP7" s="1" t="s">
        <v>4</v>
      </c>
      <c r="DS7" s="169" t="s">
        <v>198</v>
      </c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7">
        <v>20</v>
      </c>
      <c r="EL7" s="167"/>
      <c r="EM7" s="167"/>
      <c r="EN7" s="167"/>
      <c r="EO7" s="170" t="s">
        <v>195</v>
      </c>
      <c r="EP7" s="170"/>
      <c r="EQ7" s="170"/>
      <c r="ER7" s="170"/>
      <c r="ES7" s="1" t="s">
        <v>5</v>
      </c>
    </row>
    <row r="8" spans="1:155" ht="13.8">
      <c r="BN8" s="1"/>
      <c r="CY8" s="8"/>
      <c r="DF8" s="1"/>
      <c r="DG8" s="1"/>
    </row>
    <row r="9" spans="1:155" ht="18" customHeight="1">
      <c r="A9" s="156" t="s">
        <v>6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</row>
    <row r="10" spans="1:155" ht="18" customHeight="1">
      <c r="A10" s="156" t="s">
        <v>183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</row>
    <row r="11" spans="1:155" ht="13.8">
      <c r="DF11" s="1"/>
    </row>
    <row r="12" spans="1:155" ht="13.8">
      <c r="DF12" s="1"/>
      <c r="EJ12" s="168" t="s">
        <v>7</v>
      </c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</row>
    <row r="13" spans="1:155" ht="15.45" customHeight="1">
      <c r="DF13" s="1"/>
      <c r="EH13" s="6" t="s">
        <v>8</v>
      </c>
      <c r="EJ13" s="146"/>
      <c r="EK13" s="147"/>
      <c r="EL13" s="147"/>
      <c r="EM13" s="147"/>
      <c r="EN13" s="147"/>
      <c r="EO13" s="147"/>
      <c r="EP13" s="147"/>
      <c r="EQ13" s="147"/>
      <c r="ER13" s="147"/>
      <c r="ES13" s="147"/>
      <c r="ET13" s="147"/>
      <c r="EU13" s="147"/>
      <c r="EV13" s="147"/>
      <c r="EW13" s="147"/>
      <c r="EX13" s="147"/>
      <c r="EY13" s="148"/>
    </row>
    <row r="14" spans="1:155" ht="15.45" customHeight="1">
      <c r="AC14" s="9" t="s">
        <v>4</v>
      </c>
      <c r="AD14" s="159" t="s">
        <v>197</v>
      </c>
      <c r="AE14" s="159"/>
      <c r="AF14" s="159"/>
      <c r="AG14" s="159"/>
      <c r="AH14" s="10" t="s">
        <v>4</v>
      </c>
      <c r="AI14" s="10"/>
      <c r="AJ14" s="10"/>
      <c r="AK14" s="159" t="s">
        <v>198</v>
      </c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0">
        <v>20</v>
      </c>
      <c r="BD14" s="158">
        <v>2018</v>
      </c>
      <c r="BE14" s="158"/>
      <c r="BF14" s="158"/>
      <c r="BG14" s="158"/>
      <c r="BH14" s="158"/>
      <c r="BI14" s="158"/>
      <c r="BJ14" s="158"/>
      <c r="BK14" s="10" t="s">
        <v>5</v>
      </c>
      <c r="BL14" s="10"/>
      <c r="DT14" s="11"/>
      <c r="EH14" s="6" t="s">
        <v>9</v>
      </c>
      <c r="EJ14" s="146" t="s">
        <v>199</v>
      </c>
      <c r="EK14" s="147"/>
      <c r="EL14" s="147"/>
      <c r="EM14" s="147"/>
      <c r="EN14" s="147"/>
      <c r="EO14" s="147"/>
      <c r="EP14" s="147"/>
      <c r="EQ14" s="147"/>
      <c r="ER14" s="147"/>
      <c r="ES14" s="147"/>
      <c r="ET14" s="147"/>
      <c r="EU14" s="147"/>
      <c r="EV14" s="147"/>
      <c r="EW14" s="147"/>
      <c r="EX14" s="147"/>
      <c r="EY14" s="148"/>
    </row>
    <row r="15" spans="1:155" ht="13.8">
      <c r="BH15" s="1"/>
      <c r="DF15" s="1"/>
      <c r="DT15" s="11"/>
      <c r="DU15" s="11"/>
      <c r="EH15" s="6"/>
      <c r="EJ15" s="146"/>
      <c r="EK15" s="147"/>
      <c r="EL15" s="147"/>
      <c r="EM15" s="147"/>
      <c r="EN15" s="147"/>
      <c r="EO15" s="147"/>
      <c r="EP15" s="147"/>
      <c r="EQ15" s="147"/>
      <c r="ER15" s="147"/>
      <c r="ES15" s="147"/>
      <c r="ET15" s="147"/>
      <c r="EU15" s="147"/>
      <c r="EV15" s="147"/>
      <c r="EW15" s="147"/>
      <c r="EX15" s="147"/>
      <c r="EY15" s="148"/>
    </row>
    <row r="16" spans="1:155" ht="13.8">
      <c r="DF16" s="1"/>
      <c r="DT16" s="11"/>
      <c r="DU16" s="11"/>
      <c r="EH16" s="6"/>
      <c r="EJ16" s="146"/>
      <c r="EK16" s="147"/>
      <c r="EL16" s="147"/>
      <c r="EM16" s="147"/>
      <c r="EN16" s="147"/>
      <c r="EO16" s="147"/>
      <c r="EP16" s="147"/>
      <c r="EQ16" s="147"/>
      <c r="ER16" s="147"/>
      <c r="ES16" s="147"/>
      <c r="ET16" s="147"/>
      <c r="EU16" s="147"/>
      <c r="EV16" s="147"/>
      <c r="EW16" s="147"/>
      <c r="EX16" s="147"/>
      <c r="EY16" s="148"/>
    </row>
    <row r="17" spans="1:165" ht="15.45" customHeight="1">
      <c r="A17" s="141" t="s">
        <v>10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2"/>
      <c r="AP17" s="12"/>
      <c r="AQ17" s="12"/>
      <c r="AR17" s="12"/>
      <c r="AS17" s="141" t="s">
        <v>13</v>
      </c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3"/>
      <c r="DR17" s="13"/>
      <c r="DS17" s="13"/>
      <c r="DT17" s="13"/>
      <c r="EH17" s="6" t="s">
        <v>11</v>
      </c>
      <c r="EJ17" s="146" t="s">
        <v>12</v>
      </c>
      <c r="EK17" s="147"/>
      <c r="EL17" s="147"/>
      <c r="EM17" s="147"/>
      <c r="EN17" s="147"/>
      <c r="EO17" s="147"/>
      <c r="EP17" s="147"/>
      <c r="EQ17" s="147"/>
      <c r="ER17" s="147"/>
      <c r="ES17" s="147"/>
      <c r="ET17" s="147"/>
      <c r="EU17" s="147"/>
      <c r="EV17" s="147"/>
      <c r="EW17" s="147"/>
      <c r="EX17" s="147"/>
      <c r="EY17" s="148"/>
    </row>
    <row r="18" spans="1:165" ht="15.45" customHeight="1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2"/>
      <c r="AP18" s="12"/>
      <c r="AQ18" s="12"/>
      <c r="AR18" s="12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3"/>
      <c r="DR18" s="13"/>
      <c r="DS18" s="13"/>
      <c r="DT18" s="13"/>
      <c r="DU18" s="11"/>
      <c r="EH18" s="6" t="s">
        <v>14</v>
      </c>
      <c r="EJ18" s="146" t="s">
        <v>15</v>
      </c>
      <c r="EK18" s="147"/>
      <c r="EL18" s="147"/>
      <c r="EM18" s="147"/>
      <c r="EN18" s="147"/>
      <c r="EO18" s="147"/>
      <c r="EP18" s="147"/>
      <c r="EQ18" s="147"/>
      <c r="ER18" s="147"/>
      <c r="ES18" s="147"/>
      <c r="ET18" s="147"/>
      <c r="EU18" s="147"/>
      <c r="EV18" s="147"/>
      <c r="EW18" s="147"/>
      <c r="EX18" s="147"/>
      <c r="EY18" s="148"/>
    </row>
    <row r="19" spans="1:165" ht="15.45" customHeight="1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2"/>
      <c r="AP19" s="12"/>
      <c r="AQ19" s="12"/>
      <c r="AR19" s="12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3"/>
      <c r="DR19" s="13"/>
      <c r="DS19" s="13"/>
      <c r="DT19" s="13"/>
      <c r="DU19" s="11"/>
      <c r="EH19" s="14"/>
      <c r="EJ19" s="146"/>
      <c r="EK19" s="147"/>
      <c r="EL19" s="147"/>
      <c r="EM19" s="147"/>
      <c r="EN19" s="147"/>
      <c r="EO19" s="147"/>
      <c r="EP19" s="147"/>
      <c r="EQ19" s="147"/>
      <c r="ER19" s="147"/>
      <c r="ES19" s="147"/>
      <c r="ET19" s="147"/>
      <c r="EU19" s="147"/>
      <c r="EV19" s="147"/>
      <c r="EW19" s="147"/>
      <c r="EX19" s="147"/>
      <c r="EY19" s="148"/>
    </row>
    <row r="20" spans="1:165" ht="13.8"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DF20" s="1"/>
      <c r="DT20" s="11"/>
      <c r="DU20" s="11"/>
      <c r="EH20" s="6"/>
      <c r="EJ20" s="160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2"/>
    </row>
    <row r="21" spans="1:165" ht="15.45" customHeight="1">
      <c r="A21" s="142" t="s">
        <v>16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6"/>
      <c r="AP21" s="16"/>
      <c r="AQ21" s="16"/>
      <c r="AR21" s="16"/>
      <c r="AS21" s="155" t="s">
        <v>20</v>
      </c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7"/>
      <c r="DR21" s="17"/>
      <c r="DS21" s="17"/>
      <c r="DT21" s="17"/>
      <c r="EH21" s="19" t="s">
        <v>21</v>
      </c>
      <c r="EJ21" s="150" t="s">
        <v>22</v>
      </c>
      <c r="EK21" s="151"/>
      <c r="EL21" s="151"/>
      <c r="EM21" s="151"/>
      <c r="EN21" s="151"/>
      <c r="EO21" s="151"/>
      <c r="EP21" s="151"/>
      <c r="EQ21" s="151"/>
      <c r="ER21" s="151"/>
      <c r="ES21" s="151"/>
      <c r="ET21" s="151"/>
      <c r="EU21" s="151"/>
      <c r="EV21" s="151"/>
      <c r="EW21" s="151"/>
      <c r="EX21" s="151"/>
      <c r="EY21" s="152"/>
    </row>
    <row r="22" spans="1:165" ht="15.45" customHeight="1">
      <c r="A22" s="142" t="s">
        <v>17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EH22" s="21" t="s">
        <v>18</v>
      </c>
      <c r="EJ22" s="150" t="s">
        <v>19</v>
      </c>
      <c r="EK22" s="151"/>
      <c r="EL22" s="151"/>
      <c r="EM22" s="151"/>
      <c r="EN22" s="151"/>
      <c r="EO22" s="151"/>
      <c r="EP22" s="151"/>
      <c r="EQ22" s="151"/>
      <c r="ER22" s="151"/>
      <c r="ES22" s="151"/>
      <c r="ET22" s="151"/>
      <c r="EU22" s="151"/>
      <c r="EV22" s="151"/>
      <c r="EW22" s="151"/>
      <c r="EX22" s="151"/>
      <c r="EY22" s="152"/>
    </row>
    <row r="23" spans="1:165" ht="13.8">
      <c r="A23" s="20"/>
      <c r="DF23" s="18"/>
      <c r="DS23" s="20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</row>
    <row r="24" spans="1:165" ht="15.45" customHeight="1">
      <c r="A24" s="141" t="s">
        <v>23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5"/>
      <c r="AP24" s="15"/>
      <c r="AQ24" s="15"/>
      <c r="AR24" s="15"/>
      <c r="AS24" s="141" t="s">
        <v>24</v>
      </c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1"/>
      <c r="CQ24" s="141"/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/>
      <c r="DP24" s="141"/>
      <c r="DQ24" s="13"/>
      <c r="DR24" s="13"/>
      <c r="DS24" s="13"/>
      <c r="DT24" s="13"/>
    </row>
    <row r="25" spans="1:165" ht="15.45" customHeight="1">
      <c r="A25" s="141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5"/>
      <c r="AP25" s="15"/>
      <c r="AQ25" s="15"/>
      <c r="AR25" s="15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1"/>
      <c r="CI25" s="141"/>
      <c r="CJ25" s="141"/>
      <c r="CK25" s="141"/>
      <c r="CL25" s="141"/>
      <c r="CM25" s="141"/>
      <c r="CN25" s="141"/>
      <c r="CO25" s="141"/>
      <c r="CP25" s="141"/>
      <c r="CQ25" s="141"/>
      <c r="CR25" s="141"/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1"/>
      <c r="DN25" s="141"/>
      <c r="DO25" s="141"/>
      <c r="DP25" s="141"/>
      <c r="DQ25" s="13"/>
      <c r="DR25" s="13"/>
      <c r="DS25" s="13"/>
      <c r="DT25" s="13"/>
    </row>
    <row r="26" spans="1:165" ht="13.8">
      <c r="A26" s="2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24"/>
      <c r="CP26" s="24"/>
      <c r="CQ26" s="24"/>
      <c r="CR26" s="24"/>
      <c r="CS26" s="24"/>
      <c r="CT26" s="24"/>
      <c r="CU26" s="24"/>
      <c r="CV26" s="24"/>
      <c r="DF26" s="1"/>
    </row>
    <row r="27" spans="1:165" ht="15.45" customHeight="1">
      <c r="A27" s="141" t="s">
        <v>25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2"/>
      <c r="AP27" s="12"/>
      <c r="AQ27" s="12"/>
      <c r="AR27" s="12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/>
      <c r="DP27" s="141"/>
      <c r="DQ27" s="13"/>
      <c r="DR27" s="13"/>
      <c r="DS27" s="13"/>
      <c r="DT27" s="13"/>
    </row>
    <row r="28" spans="1:165" ht="15.45" customHeight="1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2"/>
      <c r="AP28" s="12"/>
      <c r="AQ28" s="12"/>
      <c r="AR28" s="12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  <c r="CK28" s="141"/>
      <c r="CL28" s="141"/>
      <c r="CM28" s="141"/>
      <c r="CN28" s="141"/>
      <c r="CO28" s="141"/>
      <c r="CP28" s="141"/>
      <c r="CQ28" s="141"/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  <c r="DG28" s="141"/>
      <c r="DH28" s="141"/>
      <c r="DI28" s="141"/>
      <c r="DJ28" s="141"/>
      <c r="DK28" s="141"/>
      <c r="DL28" s="141"/>
      <c r="DM28" s="141"/>
      <c r="DN28" s="141"/>
      <c r="DO28" s="141"/>
      <c r="DP28" s="141"/>
      <c r="DQ28" s="13"/>
      <c r="DR28" s="13"/>
      <c r="DS28" s="13"/>
      <c r="DT28" s="13"/>
    </row>
    <row r="29" spans="1:165" ht="15.45" customHeight="1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2"/>
      <c r="AP29" s="12"/>
      <c r="AQ29" s="12"/>
      <c r="AR29" s="12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1"/>
      <c r="CG29" s="141"/>
      <c r="CH29" s="141"/>
      <c r="CI29" s="141"/>
      <c r="CJ29" s="141"/>
      <c r="CK29" s="141"/>
      <c r="CL29" s="141"/>
      <c r="CM29" s="141"/>
      <c r="CN29" s="141"/>
      <c r="CO29" s="141"/>
      <c r="CP29" s="141"/>
      <c r="CQ29" s="141"/>
      <c r="CR29" s="141"/>
      <c r="CS29" s="141"/>
      <c r="CT29" s="141"/>
      <c r="CU29" s="141"/>
      <c r="CV29" s="141"/>
      <c r="CW29" s="141"/>
      <c r="CX29" s="141"/>
      <c r="CY29" s="141"/>
      <c r="CZ29" s="141"/>
      <c r="DA29" s="141"/>
      <c r="DB29" s="141"/>
      <c r="DC29" s="141"/>
      <c r="DD29" s="141"/>
      <c r="DE29" s="141"/>
      <c r="DF29" s="141"/>
      <c r="DG29" s="141"/>
      <c r="DH29" s="141"/>
      <c r="DI29" s="141"/>
      <c r="DJ29" s="141"/>
      <c r="DK29" s="141"/>
      <c r="DL29" s="141"/>
      <c r="DM29" s="141"/>
      <c r="DN29" s="141"/>
      <c r="DO29" s="141"/>
      <c r="DP29" s="141"/>
      <c r="DQ29" s="13"/>
      <c r="DR29" s="13"/>
      <c r="DS29" s="13"/>
      <c r="DT29" s="13"/>
    </row>
    <row r="30" spans="1:165" ht="13.8">
      <c r="DF30" s="1"/>
    </row>
    <row r="31" spans="1:165" ht="13.8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44" t="s">
        <v>32</v>
      </c>
      <c r="DR31" s="144"/>
      <c r="DS31" s="144"/>
      <c r="DT31" s="144"/>
      <c r="DU31" s="144"/>
      <c r="DV31" s="144"/>
      <c r="DW31" s="144"/>
      <c r="DX31" s="144"/>
      <c r="DY31" s="144"/>
      <c r="DZ31" s="144"/>
      <c r="EA31" s="144"/>
      <c r="EB31" s="144"/>
      <c r="EC31" s="144"/>
      <c r="ED31" s="144"/>
      <c r="EE31" s="144"/>
      <c r="EF31" s="144"/>
      <c r="EG31" s="144"/>
      <c r="EH31" s="144"/>
      <c r="EI31" s="144"/>
      <c r="EJ31" s="144"/>
      <c r="EK31" s="144"/>
      <c r="EL31" s="144"/>
      <c r="EM31" s="144"/>
      <c r="EN31" s="144"/>
      <c r="EO31" s="144"/>
      <c r="EP31" s="144"/>
      <c r="EQ31" s="144"/>
      <c r="ER31" s="144"/>
      <c r="ES31" s="144"/>
      <c r="ET31" s="144"/>
      <c r="EU31" s="144"/>
      <c r="EV31" s="144"/>
      <c r="EW31" s="144"/>
      <c r="EX31" s="144"/>
      <c r="EY31" s="144"/>
      <c r="EZ31" s="144"/>
      <c r="FA31" s="144"/>
      <c r="FB31" s="144"/>
      <c r="FC31" s="144"/>
      <c r="FD31" s="144"/>
      <c r="FE31" s="144"/>
      <c r="FF31" s="144"/>
      <c r="FG31" s="144"/>
      <c r="FH31" s="144"/>
      <c r="FI31" s="144"/>
    </row>
    <row r="32" spans="1:165" ht="13.2"/>
    <row r="33" spans="1:165" ht="13.8">
      <c r="A33" s="149" t="s">
        <v>138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49"/>
      <c r="CI33" s="149"/>
      <c r="CJ33" s="149"/>
      <c r="CK33" s="149"/>
      <c r="CL33" s="149"/>
      <c r="CM33" s="149"/>
      <c r="CN33" s="149"/>
      <c r="CO33" s="149"/>
      <c r="CP33" s="149"/>
      <c r="CQ33" s="149"/>
      <c r="CR33" s="149"/>
      <c r="CS33" s="149"/>
      <c r="CT33" s="149"/>
      <c r="CU33" s="149"/>
      <c r="CV33" s="149"/>
      <c r="CW33" s="149"/>
      <c r="CX33" s="149"/>
      <c r="CY33" s="149"/>
      <c r="CZ33" s="149"/>
      <c r="DA33" s="149"/>
      <c r="DB33" s="149"/>
      <c r="DC33" s="149"/>
      <c r="DD33" s="149"/>
      <c r="DE33" s="149"/>
      <c r="DF33" s="149"/>
      <c r="DG33" s="149"/>
      <c r="DH33" s="149"/>
      <c r="DI33" s="149"/>
      <c r="DJ33" s="149"/>
      <c r="DK33" s="149"/>
      <c r="DL33" s="149"/>
      <c r="DM33" s="149"/>
      <c r="DN33" s="149"/>
      <c r="DO33" s="149"/>
      <c r="DP33" s="149"/>
      <c r="DQ33" s="149"/>
      <c r="DR33" s="149"/>
      <c r="DS33" s="149"/>
      <c r="DT33" s="149"/>
      <c r="DU33" s="149"/>
      <c r="DV33" s="149"/>
      <c r="DW33" s="149"/>
      <c r="DX33" s="149"/>
      <c r="DY33" s="149"/>
      <c r="DZ33" s="149"/>
      <c r="EA33" s="149"/>
      <c r="EB33" s="149"/>
      <c r="EC33" s="149"/>
      <c r="ED33" s="149"/>
      <c r="EE33" s="149"/>
      <c r="EF33" s="149"/>
      <c r="EG33" s="149"/>
      <c r="EH33" s="149"/>
      <c r="EI33" s="149"/>
      <c r="EJ33" s="149"/>
      <c r="EK33" s="149"/>
      <c r="EL33" s="149"/>
      <c r="EM33" s="149"/>
      <c r="EN33" s="149"/>
      <c r="EO33" s="149"/>
      <c r="EP33" s="149"/>
      <c r="EQ33" s="149"/>
      <c r="ER33" s="149"/>
      <c r="ES33" s="149"/>
      <c r="ET33" s="149"/>
      <c r="EU33" s="149"/>
      <c r="EV33" s="149"/>
      <c r="EW33" s="149"/>
      <c r="EX33" s="149"/>
      <c r="EY33" s="149"/>
    </row>
    <row r="34" spans="1:165" ht="13.8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</row>
    <row r="35" spans="1:165" s="32" customFormat="1" ht="13.8">
      <c r="A35" s="140" t="s">
        <v>26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</row>
    <row r="36" spans="1:165" s="33" customFormat="1" ht="19.5" customHeight="1">
      <c r="A36" s="143" t="s">
        <v>139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  <c r="BI36" s="143"/>
      <c r="BJ36" s="143"/>
      <c r="BK36" s="143"/>
      <c r="BL36" s="143"/>
      <c r="BM36" s="143"/>
      <c r="BN36" s="143"/>
      <c r="BO36" s="143"/>
      <c r="BP36" s="143"/>
      <c r="BQ36" s="143"/>
      <c r="BR36" s="143"/>
      <c r="BS36" s="143"/>
      <c r="BT36" s="143"/>
      <c r="BU36" s="143"/>
      <c r="BV36" s="143"/>
      <c r="BW36" s="143"/>
      <c r="BX36" s="143"/>
      <c r="BY36" s="143"/>
      <c r="BZ36" s="143"/>
      <c r="CA36" s="143"/>
      <c r="CB36" s="143"/>
      <c r="CC36" s="143"/>
      <c r="CD36" s="143"/>
      <c r="CE36" s="143"/>
      <c r="CF36" s="143"/>
      <c r="CG36" s="143"/>
      <c r="CH36" s="143"/>
      <c r="CI36" s="143"/>
      <c r="CJ36" s="143"/>
      <c r="CK36" s="143"/>
      <c r="CL36" s="143"/>
      <c r="CM36" s="143"/>
      <c r="CN36" s="143"/>
      <c r="CO36" s="143"/>
      <c r="CP36" s="143"/>
      <c r="CQ36" s="143"/>
      <c r="CR36" s="143"/>
      <c r="CS36" s="143"/>
      <c r="CT36" s="143"/>
      <c r="CU36" s="143"/>
      <c r="CV36" s="143"/>
      <c r="CW36" s="143"/>
      <c r="CX36" s="143"/>
      <c r="CY36" s="143"/>
      <c r="CZ36" s="143"/>
      <c r="DA36" s="143"/>
      <c r="DB36" s="143"/>
      <c r="DC36" s="143"/>
      <c r="DD36" s="143"/>
      <c r="DE36" s="143"/>
      <c r="DF36" s="143"/>
      <c r="DG36" s="143"/>
      <c r="DH36" s="143"/>
      <c r="DI36" s="143"/>
      <c r="DJ36" s="143"/>
      <c r="DK36" s="143"/>
      <c r="DL36" s="143"/>
      <c r="DM36" s="143"/>
      <c r="DN36" s="143"/>
      <c r="DO36" s="143"/>
      <c r="DP36" s="143"/>
      <c r="DQ36" s="143"/>
      <c r="DR36" s="143"/>
      <c r="DS36" s="143"/>
      <c r="DT36" s="143"/>
      <c r="DU36" s="143"/>
      <c r="DV36" s="143"/>
      <c r="DW36" s="143"/>
      <c r="DX36" s="143"/>
      <c r="DY36" s="143"/>
      <c r="DZ36" s="143"/>
      <c r="EA36" s="143"/>
      <c r="EB36" s="143"/>
      <c r="EC36" s="143"/>
      <c r="ED36" s="143"/>
      <c r="EE36" s="143"/>
      <c r="EF36" s="143"/>
      <c r="EG36" s="143"/>
      <c r="EH36" s="143"/>
      <c r="EI36" s="143"/>
      <c r="EJ36" s="143"/>
      <c r="EK36" s="143"/>
      <c r="EL36" s="143"/>
      <c r="EM36" s="143"/>
      <c r="EN36" s="143"/>
      <c r="EO36" s="143"/>
      <c r="EP36" s="143"/>
      <c r="EQ36" s="143"/>
      <c r="ER36" s="143"/>
      <c r="ES36" s="143"/>
      <c r="ET36" s="143"/>
      <c r="EU36" s="143"/>
      <c r="EV36" s="143"/>
      <c r="EW36" s="143"/>
      <c r="EX36" s="143"/>
      <c r="EY36" s="143"/>
      <c r="EZ36" s="143"/>
      <c r="FA36" s="143"/>
      <c r="FB36" s="143"/>
      <c r="FC36" s="143"/>
      <c r="FD36" s="143"/>
      <c r="FE36" s="143"/>
      <c r="FF36" s="143"/>
      <c r="FG36" s="143"/>
      <c r="FH36" s="143"/>
      <c r="FI36" s="143"/>
    </row>
    <row r="37" spans="1:165" s="33" customFormat="1" ht="34.950000000000003" customHeight="1">
      <c r="A37" s="143" t="s">
        <v>140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3"/>
      <c r="BM37" s="143"/>
      <c r="BN37" s="143"/>
      <c r="BO37" s="143"/>
      <c r="BP37" s="143"/>
      <c r="BQ37" s="143"/>
      <c r="BR37" s="143"/>
      <c r="BS37" s="143"/>
      <c r="BT37" s="143"/>
      <c r="BU37" s="143"/>
      <c r="BV37" s="143"/>
      <c r="BW37" s="143"/>
      <c r="BX37" s="143"/>
      <c r="BY37" s="143"/>
      <c r="BZ37" s="143"/>
      <c r="CA37" s="143"/>
      <c r="CB37" s="143"/>
      <c r="CC37" s="143"/>
      <c r="CD37" s="143"/>
      <c r="CE37" s="143"/>
      <c r="CF37" s="143"/>
      <c r="CG37" s="143"/>
      <c r="CH37" s="143"/>
      <c r="CI37" s="143"/>
      <c r="CJ37" s="143"/>
      <c r="CK37" s="143"/>
      <c r="CL37" s="143"/>
      <c r="CM37" s="143"/>
      <c r="CN37" s="143"/>
      <c r="CO37" s="143"/>
      <c r="CP37" s="143"/>
      <c r="CQ37" s="143"/>
      <c r="CR37" s="143"/>
      <c r="CS37" s="143"/>
      <c r="CT37" s="143"/>
      <c r="CU37" s="143"/>
      <c r="CV37" s="143"/>
      <c r="CW37" s="143"/>
      <c r="CX37" s="143"/>
      <c r="CY37" s="143"/>
      <c r="CZ37" s="143"/>
      <c r="DA37" s="143"/>
      <c r="DB37" s="143"/>
      <c r="DC37" s="143"/>
      <c r="DD37" s="143"/>
      <c r="DE37" s="143"/>
      <c r="DF37" s="143"/>
      <c r="DG37" s="143"/>
      <c r="DH37" s="143"/>
      <c r="DI37" s="143"/>
      <c r="DJ37" s="143"/>
      <c r="DK37" s="143"/>
      <c r="DL37" s="143"/>
      <c r="DM37" s="143"/>
      <c r="DN37" s="143"/>
      <c r="DO37" s="143"/>
      <c r="DP37" s="143"/>
      <c r="DQ37" s="143"/>
      <c r="DR37" s="143"/>
      <c r="DS37" s="143"/>
      <c r="DT37" s="143"/>
      <c r="DU37" s="143"/>
      <c r="DV37" s="143"/>
      <c r="DW37" s="143"/>
      <c r="DX37" s="143"/>
      <c r="DY37" s="143"/>
      <c r="DZ37" s="143"/>
      <c r="EA37" s="143"/>
      <c r="EB37" s="143"/>
      <c r="EC37" s="143"/>
      <c r="ED37" s="143"/>
      <c r="EE37" s="143"/>
      <c r="EF37" s="143"/>
      <c r="EG37" s="143"/>
      <c r="EH37" s="143"/>
      <c r="EI37" s="143"/>
      <c r="EJ37" s="143"/>
      <c r="EK37" s="143"/>
      <c r="EL37" s="143"/>
      <c r="EM37" s="143"/>
      <c r="EN37" s="143"/>
      <c r="EO37" s="143"/>
      <c r="EP37" s="143"/>
      <c r="EQ37" s="143"/>
      <c r="ER37" s="143"/>
      <c r="ES37" s="143"/>
      <c r="ET37" s="143"/>
      <c r="EU37" s="143"/>
      <c r="EV37" s="143"/>
      <c r="EW37" s="143"/>
      <c r="EX37" s="143"/>
      <c r="EY37" s="143"/>
      <c r="EZ37" s="143"/>
      <c r="FA37" s="143"/>
      <c r="FB37" s="143"/>
      <c r="FC37" s="143"/>
      <c r="FD37" s="143"/>
      <c r="FE37" s="143"/>
      <c r="FF37" s="143"/>
      <c r="FG37" s="143"/>
      <c r="FH37" s="143"/>
      <c r="FI37" s="143"/>
    </row>
    <row r="38" spans="1:165" s="33" customFormat="1" ht="18.600000000000001" customHeight="1">
      <c r="A38" s="143" t="s">
        <v>141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3"/>
      <c r="BM38" s="143"/>
      <c r="BN38" s="143"/>
      <c r="BO38" s="143"/>
      <c r="BP38" s="143"/>
      <c r="BQ38" s="143"/>
      <c r="BR38" s="143"/>
      <c r="BS38" s="143"/>
      <c r="BT38" s="143"/>
      <c r="BU38" s="143"/>
      <c r="BV38" s="143"/>
      <c r="BW38" s="143"/>
      <c r="BX38" s="143"/>
      <c r="BY38" s="143"/>
      <c r="BZ38" s="143"/>
      <c r="CA38" s="143"/>
      <c r="CB38" s="143"/>
      <c r="CC38" s="143"/>
      <c r="CD38" s="143"/>
      <c r="CE38" s="143"/>
      <c r="CF38" s="143"/>
      <c r="CG38" s="143"/>
      <c r="CH38" s="143"/>
      <c r="CI38" s="143"/>
      <c r="CJ38" s="143"/>
      <c r="CK38" s="143"/>
      <c r="CL38" s="143"/>
      <c r="CM38" s="143"/>
      <c r="CN38" s="143"/>
      <c r="CO38" s="143"/>
      <c r="CP38" s="143"/>
      <c r="CQ38" s="143"/>
      <c r="CR38" s="143"/>
      <c r="CS38" s="143"/>
      <c r="CT38" s="143"/>
      <c r="CU38" s="143"/>
      <c r="CV38" s="143"/>
      <c r="CW38" s="143"/>
      <c r="CX38" s="143"/>
      <c r="CY38" s="143"/>
      <c r="CZ38" s="143"/>
      <c r="DA38" s="143"/>
      <c r="DB38" s="143"/>
      <c r="DC38" s="143"/>
      <c r="DD38" s="143"/>
      <c r="DE38" s="143"/>
      <c r="DF38" s="143"/>
      <c r="DG38" s="143"/>
      <c r="DH38" s="143"/>
      <c r="DI38" s="143"/>
      <c r="DJ38" s="143"/>
      <c r="DK38" s="143"/>
      <c r="DL38" s="143"/>
      <c r="DM38" s="143"/>
      <c r="DN38" s="143"/>
      <c r="DO38" s="143"/>
      <c r="DP38" s="143"/>
      <c r="DQ38" s="143"/>
      <c r="DR38" s="143"/>
      <c r="DS38" s="143"/>
      <c r="DT38" s="143"/>
      <c r="DU38" s="143"/>
      <c r="DV38" s="143"/>
      <c r="DW38" s="143"/>
      <c r="DX38" s="143"/>
      <c r="DY38" s="143"/>
      <c r="DZ38" s="143"/>
      <c r="EA38" s="143"/>
      <c r="EB38" s="143"/>
      <c r="EC38" s="143"/>
      <c r="ED38" s="143"/>
      <c r="EE38" s="143"/>
      <c r="EF38" s="143"/>
      <c r="EG38" s="143"/>
      <c r="EH38" s="143"/>
      <c r="EI38" s="143"/>
      <c r="EJ38" s="143"/>
      <c r="EK38" s="143"/>
      <c r="EL38" s="143"/>
      <c r="EM38" s="143"/>
      <c r="EN38" s="143"/>
      <c r="EO38" s="143"/>
      <c r="EP38" s="143"/>
      <c r="EQ38" s="143"/>
      <c r="ER38" s="143"/>
      <c r="ES38" s="143"/>
      <c r="ET38" s="143"/>
      <c r="EU38" s="143"/>
      <c r="EV38" s="143"/>
      <c r="EW38" s="143"/>
      <c r="EX38" s="143"/>
      <c r="EY38" s="143"/>
      <c r="EZ38" s="143"/>
      <c r="FA38" s="143"/>
      <c r="FB38" s="143"/>
      <c r="FC38" s="143"/>
      <c r="FD38" s="143"/>
      <c r="FE38" s="143"/>
      <c r="FF38" s="143"/>
      <c r="FG38" s="143"/>
      <c r="FH38" s="143"/>
      <c r="FI38" s="143"/>
    </row>
    <row r="39" spans="1:165" s="33" customFormat="1" ht="19.95" customHeight="1">
      <c r="A39" s="143" t="s">
        <v>142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3"/>
      <c r="BM39" s="143"/>
      <c r="BN39" s="143"/>
      <c r="BO39" s="143"/>
      <c r="BP39" s="143"/>
      <c r="BQ39" s="143"/>
      <c r="BR39" s="143"/>
      <c r="BS39" s="143"/>
      <c r="BT39" s="143"/>
      <c r="BU39" s="143"/>
      <c r="BV39" s="143"/>
      <c r="BW39" s="143"/>
      <c r="BX39" s="143"/>
      <c r="BY39" s="143"/>
      <c r="BZ39" s="143"/>
      <c r="CA39" s="143"/>
      <c r="CB39" s="143"/>
      <c r="CC39" s="143"/>
      <c r="CD39" s="143"/>
      <c r="CE39" s="143"/>
      <c r="CF39" s="143"/>
      <c r="CG39" s="143"/>
      <c r="CH39" s="143"/>
      <c r="CI39" s="143"/>
      <c r="CJ39" s="143"/>
      <c r="CK39" s="143"/>
      <c r="CL39" s="143"/>
      <c r="CM39" s="143"/>
      <c r="CN39" s="143"/>
      <c r="CO39" s="143"/>
      <c r="CP39" s="143"/>
      <c r="CQ39" s="143"/>
      <c r="CR39" s="143"/>
      <c r="CS39" s="143"/>
      <c r="CT39" s="143"/>
      <c r="CU39" s="143"/>
      <c r="CV39" s="143"/>
      <c r="CW39" s="143"/>
      <c r="CX39" s="143"/>
      <c r="CY39" s="143"/>
      <c r="CZ39" s="143"/>
      <c r="DA39" s="143"/>
      <c r="DB39" s="143"/>
      <c r="DC39" s="143"/>
      <c r="DD39" s="143"/>
      <c r="DE39" s="143"/>
      <c r="DF39" s="143"/>
      <c r="DG39" s="143"/>
      <c r="DH39" s="143"/>
      <c r="DI39" s="143"/>
      <c r="DJ39" s="143"/>
      <c r="DK39" s="143"/>
      <c r="DL39" s="143"/>
      <c r="DM39" s="143"/>
      <c r="DN39" s="143"/>
      <c r="DO39" s="143"/>
      <c r="DP39" s="143"/>
      <c r="DQ39" s="143"/>
      <c r="DR39" s="143"/>
      <c r="DS39" s="143"/>
      <c r="DT39" s="143"/>
      <c r="DU39" s="143"/>
      <c r="DV39" s="143"/>
      <c r="DW39" s="143"/>
      <c r="DX39" s="143"/>
      <c r="DY39" s="143"/>
      <c r="DZ39" s="143"/>
      <c r="EA39" s="143"/>
      <c r="EB39" s="143"/>
      <c r="EC39" s="143"/>
      <c r="ED39" s="143"/>
      <c r="EE39" s="143"/>
      <c r="EF39" s="143"/>
      <c r="EG39" s="143"/>
      <c r="EH39" s="143"/>
      <c r="EI39" s="143"/>
      <c r="EJ39" s="143"/>
      <c r="EK39" s="143"/>
      <c r="EL39" s="143"/>
      <c r="EM39" s="143"/>
      <c r="EN39" s="143"/>
      <c r="EO39" s="143"/>
      <c r="EP39" s="143"/>
      <c r="EQ39" s="143"/>
      <c r="ER39" s="143"/>
      <c r="ES39" s="143"/>
      <c r="ET39" s="143"/>
      <c r="EU39" s="143"/>
      <c r="EV39" s="143"/>
      <c r="EW39" s="143"/>
      <c r="EX39" s="143"/>
      <c r="EY39" s="143"/>
      <c r="EZ39" s="143"/>
      <c r="FA39" s="143"/>
      <c r="FB39" s="143"/>
      <c r="FC39" s="143"/>
      <c r="FD39" s="143"/>
      <c r="FE39" s="143"/>
      <c r="FF39" s="143"/>
      <c r="FG39" s="143"/>
      <c r="FH39" s="143"/>
      <c r="FI39" s="143"/>
    </row>
    <row r="40" spans="1:165" s="33" customFormat="1" ht="19.95" customHeight="1">
      <c r="A40" s="143" t="s">
        <v>143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3"/>
      <c r="BM40" s="143"/>
      <c r="BN40" s="143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3"/>
      <c r="BZ40" s="143"/>
      <c r="CA40" s="143"/>
      <c r="CB40" s="143"/>
      <c r="CC40" s="143"/>
      <c r="CD40" s="143"/>
      <c r="CE40" s="143"/>
      <c r="CF40" s="143"/>
      <c r="CG40" s="143"/>
      <c r="CH40" s="143"/>
      <c r="CI40" s="143"/>
      <c r="CJ40" s="143"/>
      <c r="CK40" s="143"/>
      <c r="CL40" s="143"/>
      <c r="CM40" s="143"/>
      <c r="CN40" s="143"/>
      <c r="CO40" s="143"/>
      <c r="CP40" s="143"/>
      <c r="CQ40" s="143"/>
      <c r="CR40" s="143"/>
      <c r="CS40" s="143"/>
      <c r="CT40" s="143"/>
      <c r="CU40" s="143"/>
      <c r="CV40" s="143"/>
      <c r="CW40" s="143"/>
      <c r="CX40" s="143"/>
      <c r="CY40" s="143"/>
      <c r="CZ40" s="143"/>
      <c r="DA40" s="143"/>
      <c r="DB40" s="143"/>
      <c r="DC40" s="143"/>
      <c r="DD40" s="143"/>
      <c r="DE40" s="143"/>
      <c r="DF40" s="143"/>
      <c r="DG40" s="143"/>
      <c r="DH40" s="143"/>
      <c r="DI40" s="143"/>
      <c r="DJ40" s="143"/>
      <c r="DK40" s="143"/>
      <c r="DL40" s="143"/>
      <c r="DM40" s="143"/>
      <c r="DN40" s="143"/>
      <c r="DO40" s="143"/>
      <c r="DP40" s="143"/>
      <c r="DQ40" s="143"/>
      <c r="DR40" s="143"/>
      <c r="DS40" s="143"/>
      <c r="DT40" s="143"/>
      <c r="DU40" s="143"/>
      <c r="DV40" s="143"/>
      <c r="DW40" s="143"/>
      <c r="DX40" s="143"/>
      <c r="DY40" s="143"/>
      <c r="DZ40" s="143"/>
      <c r="EA40" s="143"/>
      <c r="EB40" s="143"/>
      <c r="EC40" s="143"/>
      <c r="ED40" s="143"/>
      <c r="EE40" s="143"/>
      <c r="EF40" s="143"/>
      <c r="EG40" s="143"/>
      <c r="EH40" s="143"/>
      <c r="EI40" s="143"/>
      <c r="EJ40" s="143"/>
      <c r="EK40" s="143"/>
      <c r="EL40" s="143"/>
      <c r="EM40" s="143"/>
      <c r="EN40" s="143"/>
      <c r="EO40" s="143"/>
      <c r="EP40" s="143"/>
      <c r="EQ40" s="143"/>
      <c r="ER40" s="143"/>
      <c r="ES40" s="143"/>
      <c r="ET40" s="143"/>
      <c r="EU40" s="143"/>
      <c r="EV40" s="143"/>
      <c r="EW40" s="143"/>
      <c r="EX40" s="143"/>
      <c r="EY40" s="143"/>
      <c r="EZ40" s="143"/>
      <c r="FA40" s="143"/>
      <c r="FB40" s="143"/>
      <c r="FC40" s="143"/>
      <c r="FD40" s="143"/>
      <c r="FE40" s="143"/>
      <c r="FF40" s="143"/>
      <c r="FG40" s="143"/>
      <c r="FH40" s="143"/>
      <c r="FI40" s="143"/>
    </row>
    <row r="41" spans="1:165" s="32" customFormat="1" ht="13.8">
      <c r="A41" s="140" t="s">
        <v>27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  <c r="BK41" s="140"/>
      <c r="BL41" s="140"/>
      <c r="BM41" s="140"/>
      <c r="BN41" s="140"/>
      <c r="BO41" s="140"/>
      <c r="BP41" s="140"/>
      <c r="BQ41" s="140"/>
      <c r="BR41" s="140"/>
      <c r="BS41" s="140"/>
      <c r="BT41" s="140"/>
      <c r="BU41" s="140"/>
      <c r="BV41" s="140"/>
      <c r="BW41" s="140"/>
      <c r="BX41" s="140"/>
      <c r="BY41" s="140"/>
      <c r="BZ41" s="140"/>
      <c r="CA41" s="140"/>
      <c r="CB41" s="140"/>
      <c r="CC41" s="140"/>
      <c r="CD41" s="140"/>
      <c r="CE41" s="140"/>
      <c r="CF41" s="140"/>
      <c r="CG41" s="140"/>
      <c r="CH41" s="140"/>
      <c r="CI41" s="140"/>
      <c r="CJ41" s="140"/>
      <c r="CK41" s="140"/>
      <c r="CL41" s="140"/>
      <c r="CM41" s="140"/>
      <c r="CN41" s="140"/>
      <c r="CO41" s="140"/>
      <c r="CP41" s="140"/>
      <c r="CQ41" s="140"/>
      <c r="CR41" s="140"/>
      <c r="CS41" s="140"/>
      <c r="CT41" s="140"/>
      <c r="CU41" s="140"/>
      <c r="CV41" s="140"/>
      <c r="CW41" s="140"/>
      <c r="CX41" s="140"/>
      <c r="CY41" s="140"/>
      <c r="CZ41" s="140"/>
      <c r="DA41" s="140"/>
      <c r="DB41" s="140"/>
      <c r="DC41" s="140"/>
      <c r="DD41" s="140"/>
      <c r="DE41" s="140"/>
      <c r="DF41" s="140"/>
      <c r="DG41" s="140"/>
      <c r="DH41" s="140"/>
      <c r="DI41" s="140"/>
      <c r="DJ41" s="140"/>
      <c r="DK41" s="140"/>
      <c r="DL41" s="140"/>
      <c r="DM41" s="140"/>
      <c r="DN41" s="140"/>
      <c r="DO41" s="140"/>
      <c r="DP41" s="140"/>
      <c r="DQ41" s="140"/>
      <c r="DR41" s="140"/>
      <c r="DS41" s="140"/>
      <c r="DT41" s="140"/>
      <c r="DU41" s="140"/>
      <c r="DV41" s="140"/>
      <c r="DW41" s="140"/>
      <c r="DX41" s="140"/>
      <c r="DY41" s="140"/>
      <c r="DZ41" s="140"/>
      <c r="EA41" s="140"/>
      <c r="EB41" s="140"/>
      <c r="EC41" s="140"/>
      <c r="ED41" s="140"/>
      <c r="EE41" s="140"/>
      <c r="EF41" s="140"/>
      <c r="EG41" s="140"/>
      <c r="EH41" s="140"/>
      <c r="EI41" s="140"/>
      <c r="EJ41" s="140"/>
      <c r="EK41" s="140"/>
      <c r="EL41" s="140"/>
      <c r="EM41" s="140"/>
      <c r="EN41" s="140"/>
      <c r="EO41" s="140"/>
      <c r="EP41" s="140"/>
      <c r="EQ41" s="140"/>
      <c r="ER41" s="140"/>
      <c r="ES41" s="140"/>
      <c r="ET41" s="140"/>
      <c r="EU41" s="140"/>
      <c r="EV41" s="140"/>
      <c r="EW41" s="140"/>
      <c r="EX41" s="140"/>
      <c r="EY41" s="140"/>
    </row>
    <row r="42" spans="1:165" s="34" customFormat="1" ht="132" customHeight="1">
      <c r="A42" s="145" t="s">
        <v>144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5"/>
      <c r="CA42" s="145"/>
      <c r="CB42" s="145"/>
      <c r="CC42" s="145"/>
      <c r="CD42" s="145"/>
      <c r="CE42" s="145"/>
      <c r="CF42" s="145"/>
      <c r="CG42" s="145"/>
      <c r="CH42" s="145"/>
      <c r="CI42" s="145"/>
      <c r="CJ42" s="145"/>
      <c r="CK42" s="145"/>
      <c r="CL42" s="145"/>
      <c r="CM42" s="145"/>
      <c r="CN42" s="145"/>
      <c r="CO42" s="145"/>
      <c r="CP42" s="145"/>
      <c r="CQ42" s="145"/>
      <c r="CR42" s="145"/>
      <c r="CS42" s="145"/>
      <c r="CT42" s="145"/>
      <c r="CU42" s="145"/>
      <c r="CV42" s="145"/>
      <c r="CW42" s="145"/>
      <c r="CX42" s="145"/>
      <c r="CY42" s="145"/>
      <c r="CZ42" s="145"/>
      <c r="DA42" s="145"/>
      <c r="DB42" s="145"/>
      <c r="DC42" s="145"/>
      <c r="DD42" s="145"/>
      <c r="DE42" s="145"/>
      <c r="DF42" s="145"/>
      <c r="DG42" s="145"/>
      <c r="DH42" s="145"/>
      <c r="DI42" s="145"/>
      <c r="DJ42" s="145"/>
      <c r="DK42" s="145"/>
      <c r="DL42" s="145"/>
      <c r="DM42" s="145"/>
      <c r="DN42" s="145"/>
      <c r="DO42" s="145"/>
      <c r="DP42" s="145"/>
      <c r="DQ42" s="145"/>
      <c r="DR42" s="145"/>
      <c r="DS42" s="145"/>
      <c r="DT42" s="145"/>
      <c r="DU42" s="145"/>
      <c r="DV42" s="145"/>
      <c r="DW42" s="145"/>
      <c r="DX42" s="145"/>
      <c r="DY42" s="145"/>
      <c r="DZ42" s="145"/>
      <c r="EA42" s="145"/>
      <c r="EB42" s="145"/>
      <c r="EC42" s="145"/>
      <c r="ED42" s="145"/>
      <c r="EE42" s="145"/>
      <c r="EF42" s="145"/>
      <c r="EG42" s="145"/>
      <c r="EH42" s="145"/>
      <c r="EI42" s="145"/>
      <c r="EJ42" s="145"/>
      <c r="EK42" s="145"/>
      <c r="EL42" s="145"/>
      <c r="EM42" s="145"/>
      <c r="EN42" s="145"/>
      <c r="EO42" s="145"/>
      <c r="EP42" s="145"/>
      <c r="EQ42" s="145"/>
      <c r="ER42" s="145"/>
      <c r="ES42" s="145"/>
      <c r="ET42" s="145"/>
      <c r="EU42" s="145"/>
      <c r="EV42" s="145"/>
      <c r="EW42" s="145"/>
      <c r="EX42" s="145"/>
      <c r="EY42" s="145"/>
      <c r="EZ42" s="145"/>
      <c r="FA42" s="145"/>
      <c r="FB42" s="145"/>
      <c r="FC42" s="145"/>
      <c r="FD42" s="145"/>
      <c r="FE42" s="145"/>
      <c r="FF42" s="145"/>
      <c r="FG42" s="145"/>
      <c r="FH42" s="145"/>
    </row>
    <row r="43" spans="1:165" s="33" customFormat="1" ht="81.75" customHeight="1">
      <c r="A43" s="154" t="s">
        <v>145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</row>
    <row r="44" spans="1:165" ht="40.200000000000003" customHeight="1">
      <c r="A44" s="140" t="s">
        <v>28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0"/>
      <c r="BU44" s="140"/>
      <c r="BV44" s="140"/>
      <c r="BW44" s="140"/>
      <c r="BX44" s="140"/>
      <c r="BY44" s="140"/>
      <c r="BZ44" s="140"/>
      <c r="CA44" s="140"/>
      <c r="CB44" s="140"/>
      <c r="CC44" s="140"/>
      <c r="CD44" s="140"/>
      <c r="CE44" s="140"/>
      <c r="CF44" s="140"/>
      <c r="CG44" s="140"/>
      <c r="CH44" s="140"/>
      <c r="CI44" s="140"/>
      <c r="CJ44" s="140"/>
      <c r="CK44" s="140"/>
      <c r="CL44" s="140"/>
      <c r="CM44" s="140"/>
      <c r="CN44" s="140"/>
      <c r="CO44" s="140"/>
      <c r="CP44" s="140"/>
      <c r="CQ44" s="140"/>
      <c r="CR44" s="140"/>
      <c r="CS44" s="140"/>
      <c r="CT44" s="140"/>
      <c r="CU44" s="140"/>
      <c r="CV44" s="140"/>
      <c r="CW44" s="140"/>
      <c r="CX44" s="140"/>
      <c r="CY44" s="140"/>
      <c r="CZ44" s="140"/>
      <c r="DA44" s="140"/>
      <c r="DB44" s="140"/>
      <c r="DC44" s="140"/>
      <c r="DD44" s="140"/>
      <c r="DE44" s="140"/>
      <c r="DF44" s="140"/>
      <c r="DG44" s="140"/>
      <c r="DH44" s="140"/>
      <c r="DI44" s="140"/>
      <c r="DJ44" s="140"/>
      <c r="DK44" s="140"/>
      <c r="DL44" s="140"/>
      <c r="DM44" s="140"/>
      <c r="DN44" s="140"/>
      <c r="DO44" s="140"/>
      <c r="DP44" s="140"/>
      <c r="DQ44" s="140"/>
      <c r="DR44" s="140"/>
      <c r="DS44" s="140"/>
      <c r="DT44" s="140"/>
      <c r="DU44" s="140"/>
      <c r="DV44" s="140"/>
      <c r="DW44" s="140"/>
      <c r="DX44" s="140"/>
      <c r="DY44" s="140"/>
      <c r="DZ44" s="140"/>
      <c r="EA44" s="140"/>
      <c r="EB44" s="140"/>
      <c r="EC44" s="140"/>
      <c r="ED44" s="140"/>
      <c r="EE44" s="140"/>
      <c r="EF44" s="140"/>
      <c r="EG44" s="140"/>
      <c r="EH44" s="140"/>
      <c r="EI44" s="140"/>
      <c r="EJ44" s="140"/>
      <c r="EK44" s="140"/>
      <c r="EL44" s="140"/>
      <c r="EM44" s="140"/>
      <c r="EN44" s="140"/>
      <c r="EO44" s="140"/>
      <c r="EP44" s="140"/>
      <c r="EQ44" s="140"/>
      <c r="ER44" s="140"/>
      <c r="ES44" s="140"/>
      <c r="ET44" s="140"/>
      <c r="EU44" s="140"/>
      <c r="EV44" s="140"/>
      <c r="EW44" s="140"/>
      <c r="EX44" s="140"/>
      <c r="EY44" s="140"/>
    </row>
    <row r="45" spans="1:165" s="33" customFormat="1" ht="115.5" customHeight="1">
      <c r="A45" s="154" t="s">
        <v>146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  <c r="BV45" s="154"/>
      <c r="BW45" s="154"/>
      <c r="BX45" s="154"/>
      <c r="BY45" s="154"/>
      <c r="BZ45" s="154"/>
      <c r="CA45" s="154"/>
      <c r="CB45" s="154"/>
      <c r="CC45" s="154"/>
      <c r="CD45" s="154"/>
      <c r="CE45" s="154"/>
      <c r="CF45" s="154"/>
      <c r="CG45" s="154"/>
      <c r="CH45" s="154"/>
      <c r="CI45" s="154"/>
      <c r="CJ45" s="154"/>
      <c r="CK45" s="154"/>
      <c r="CL45" s="154"/>
      <c r="CM45" s="154"/>
      <c r="CN45" s="154"/>
      <c r="CO45" s="154"/>
      <c r="CP45" s="154"/>
      <c r="CQ45" s="154"/>
      <c r="CR45" s="154"/>
      <c r="CS45" s="154"/>
      <c r="CT45" s="154"/>
      <c r="CU45" s="154"/>
      <c r="CV45" s="154"/>
      <c r="CW45" s="154"/>
      <c r="CX45" s="154"/>
      <c r="CY45" s="154"/>
      <c r="CZ45" s="154"/>
      <c r="DA45" s="154"/>
      <c r="DB45" s="154"/>
      <c r="DC45" s="154"/>
      <c r="DD45" s="154"/>
      <c r="DE45" s="154"/>
      <c r="DF45" s="154"/>
      <c r="DG45" s="154"/>
      <c r="DH45" s="154"/>
      <c r="DI45" s="154"/>
      <c r="DJ45" s="154"/>
      <c r="DK45" s="154"/>
      <c r="DL45" s="154"/>
      <c r="DM45" s="154"/>
      <c r="DN45" s="154"/>
      <c r="DO45" s="154"/>
      <c r="DP45" s="154"/>
      <c r="DQ45" s="154"/>
      <c r="DR45" s="154"/>
      <c r="DS45" s="154"/>
      <c r="DT45" s="154"/>
      <c r="DU45" s="154"/>
      <c r="DV45" s="154"/>
      <c r="DW45" s="154"/>
      <c r="DX45" s="154"/>
      <c r="DY45" s="154"/>
      <c r="DZ45" s="154"/>
      <c r="EA45" s="154"/>
      <c r="EB45" s="154"/>
      <c r="EC45" s="154"/>
      <c r="ED45" s="154"/>
      <c r="EE45" s="154"/>
      <c r="EF45" s="154"/>
      <c r="EG45" s="154"/>
      <c r="EH45" s="154"/>
      <c r="EI45" s="154"/>
      <c r="EJ45" s="154"/>
      <c r="EK45" s="154"/>
      <c r="EL45" s="154"/>
      <c r="EM45" s="154"/>
      <c r="EN45" s="154"/>
      <c r="EO45" s="154"/>
      <c r="EP45" s="154"/>
      <c r="EQ45" s="154"/>
      <c r="ER45" s="154"/>
      <c r="ES45" s="154"/>
      <c r="ET45" s="154"/>
      <c r="EU45" s="154"/>
      <c r="EV45" s="154"/>
      <c r="EW45" s="154"/>
      <c r="EX45" s="154"/>
      <c r="EY45" s="154"/>
      <c r="EZ45" s="154"/>
      <c r="FA45" s="154"/>
      <c r="FB45" s="154"/>
      <c r="FC45" s="154"/>
    </row>
    <row r="46" spans="1:165" s="32" customFormat="1" ht="31.95" customHeight="1">
      <c r="A46" s="140" t="s">
        <v>29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  <c r="EY46" s="140"/>
    </row>
    <row r="47" spans="1:165" s="36" customFormat="1" ht="23.25" customHeight="1">
      <c r="A47" s="128" t="s">
        <v>147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35"/>
      <c r="AU47" s="127">
        <v>327502</v>
      </c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  <c r="DB47" s="127"/>
      <c r="DC47" s="127"/>
      <c r="DD47" s="127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</row>
    <row r="48" spans="1:165" s="36" customFormat="1" ht="22.5" customHeight="1">
      <c r="A48" s="128" t="s">
        <v>148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35"/>
      <c r="AU48" s="127">
        <v>1950854.53</v>
      </c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</row>
    <row r="49" spans="1:165" s="36" customFormat="1" ht="22.5" customHeight="1">
      <c r="A49" s="128" t="s">
        <v>149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35"/>
      <c r="AU49" s="127">
        <v>116532.47</v>
      </c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  <c r="DB49" s="127"/>
      <c r="DC49" s="127"/>
      <c r="DD49" s="127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</row>
    <row r="50" spans="1:165" s="36" customFormat="1" ht="22.5" customHeight="1">
      <c r="A50" s="128" t="s">
        <v>194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35"/>
      <c r="AU50" s="127">
        <v>76600</v>
      </c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  <c r="DB50" s="127"/>
      <c r="DC50" s="127"/>
      <c r="DD50" s="127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</row>
    <row r="51" spans="1:165" s="36" customFormat="1" ht="22.5" customHeight="1">
      <c r="A51" s="128" t="s">
        <v>150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35"/>
      <c r="AU51" s="127">
        <v>1227000</v>
      </c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  <c r="DB51" s="127"/>
      <c r="DC51" s="127"/>
      <c r="DD51" s="127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</row>
    <row r="52" spans="1:165" s="36" customFormat="1" ht="22.5" customHeight="1">
      <c r="A52" s="128" t="s">
        <v>151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35"/>
      <c r="AU52" s="127">
        <v>942260.14</v>
      </c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  <c r="DB52" s="127"/>
      <c r="DC52" s="127"/>
      <c r="DD52" s="127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</row>
    <row r="53" spans="1:165" s="36" customFormat="1" ht="22.5" customHeight="1">
      <c r="A53" s="128" t="s">
        <v>152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35"/>
      <c r="AU53" s="127">
        <v>1268345.77</v>
      </c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  <c r="DB53" s="127"/>
      <c r="DC53" s="127"/>
      <c r="DD53" s="127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</row>
    <row r="54" spans="1:165" s="36" customFormat="1" ht="22.5" customHeight="1">
      <c r="A54" s="128" t="s">
        <v>153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35"/>
      <c r="AU54" s="127">
        <v>165000</v>
      </c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  <c r="DB54" s="127"/>
      <c r="DC54" s="127"/>
      <c r="DD54" s="127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</row>
    <row r="55" spans="1:165" s="36" customFormat="1" ht="2.4" customHeight="1">
      <c r="A55" s="128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35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  <c r="DB55" s="127"/>
      <c r="DC55" s="127"/>
      <c r="DD55" s="127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</row>
    <row r="56" spans="1:165" ht="17.25" customHeight="1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  <c r="BN56" s="132"/>
      <c r="BO56" s="132"/>
      <c r="BP56" s="132"/>
      <c r="BQ56" s="132"/>
      <c r="BR56" s="132"/>
      <c r="BS56" s="132"/>
      <c r="BT56" s="132"/>
      <c r="BU56" s="132"/>
      <c r="BV56" s="132"/>
      <c r="BW56" s="132"/>
      <c r="BX56" s="132"/>
      <c r="BY56" s="132"/>
      <c r="BZ56" s="132"/>
      <c r="CA56" s="132"/>
      <c r="CB56" s="132"/>
      <c r="CC56" s="132"/>
      <c r="CD56" s="132"/>
      <c r="CE56" s="132"/>
      <c r="CF56" s="132"/>
      <c r="CG56" s="132"/>
      <c r="CH56" s="132"/>
      <c r="CI56" s="132"/>
      <c r="CJ56" s="132"/>
      <c r="CK56" s="132"/>
      <c r="CL56" s="132"/>
      <c r="CM56" s="132"/>
      <c r="CN56" s="132"/>
      <c r="CO56" s="132"/>
      <c r="CP56" s="132"/>
      <c r="CQ56" s="132"/>
      <c r="CR56" s="132"/>
      <c r="CS56" s="132"/>
      <c r="CT56" s="132"/>
      <c r="CU56" s="132"/>
      <c r="CV56" s="132"/>
      <c r="CW56" s="132"/>
      <c r="CX56" s="132"/>
      <c r="CY56" s="132"/>
      <c r="CZ56" s="132"/>
      <c r="DA56" s="132"/>
      <c r="DB56" s="132"/>
      <c r="DC56" s="132"/>
      <c r="DD56" s="132"/>
      <c r="DE56" s="132"/>
      <c r="DF56" s="132"/>
      <c r="DG56" s="132"/>
      <c r="DH56" s="132"/>
      <c r="DI56" s="132"/>
      <c r="DJ56" s="132"/>
      <c r="DK56" s="132"/>
      <c r="DL56" s="132"/>
      <c r="DM56" s="132"/>
      <c r="DN56" s="132"/>
      <c r="DO56" s="132"/>
      <c r="DP56" s="132"/>
      <c r="DQ56" s="132"/>
      <c r="DR56" s="132"/>
      <c r="DS56" s="132"/>
      <c r="DT56" s="132"/>
      <c r="DU56" s="132"/>
      <c r="DV56" s="132"/>
      <c r="DW56" s="132"/>
      <c r="DX56" s="132"/>
      <c r="DY56" s="132"/>
      <c r="DZ56" s="132"/>
      <c r="EA56" s="132"/>
      <c r="EB56" s="132"/>
      <c r="EC56" s="132"/>
      <c r="ED56" s="132"/>
      <c r="EE56" s="132"/>
      <c r="EF56" s="132"/>
      <c r="EG56" s="132"/>
      <c r="EH56" s="132"/>
      <c r="EI56" s="132"/>
      <c r="EJ56" s="132"/>
      <c r="EK56" s="132"/>
      <c r="EL56" s="132"/>
      <c r="EM56" s="132"/>
      <c r="EN56" s="132"/>
      <c r="EO56" s="132"/>
      <c r="EP56" s="132"/>
      <c r="EQ56" s="132"/>
      <c r="ER56" s="132"/>
      <c r="ES56" s="132"/>
      <c r="ET56" s="132"/>
      <c r="EU56" s="132"/>
      <c r="EV56" s="132"/>
      <c r="EW56" s="132"/>
      <c r="EX56" s="132"/>
      <c r="EY56" s="132"/>
    </row>
    <row r="57" spans="1:165" ht="15.6">
      <c r="A57" s="139" t="s">
        <v>30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  <c r="CP57" s="139"/>
      <c r="CQ57" s="139"/>
      <c r="CR57" s="139"/>
      <c r="CS57" s="139"/>
      <c r="CT57" s="139"/>
      <c r="CU57" s="139"/>
      <c r="CV57" s="139"/>
      <c r="CW57" s="139"/>
      <c r="CX57" s="139"/>
      <c r="CY57" s="139"/>
      <c r="CZ57" s="139"/>
      <c r="DA57" s="139"/>
      <c r="DB57" s="139"/>
      <c r="DC57" s="139"/>
      <c r="DD57" s="139"/>
      <c r="DE57" s="139"/>
      <c r="DF57" s="139"/>
      <c r="DG57" s="139"/>
      <c r="DH57" s="139"/>
      <c r="DI57" s="139"/>
      <c r="DJ57" s="139"/>
      <c r="DK57" s="139"/>
      <c r="DL57" s="139"/>
      <c r="DM57" s="139"/>
      <c r="DN57" s="139"/>
      <c r="DO57" s="139"/>
      <c r="DP57" s="139"/>
      <c r="DQ57" s="139"/>
      <c r="DR57" s="139"/>
      <c r="DS57" s="139"/>
      <c r="DT57" s="139"/>
      <c r="DU57" s="139"/>
      <c r="DV57" s="139"/>
      <c r="DW57" s="139"/>
      <c r="DX57" s="139"/>
      <c r="DY57" s="139"/>
      <c r="DZ57" s="139"/>
      <c r="EA57" s="139"/>
      <c r="EB57" s="139"/>
      <c r="EC57" s="139"/>
      <c r="ED57" s="139"/>
      <c r="EE57" s="139"/>
      <c r="EF57" s="139"/>
      <c r="EG57" s="139"/>
      <c r="EH57" s="139"/>
      <c r="EI57" s="139"/>
      <c r="EJ57" s="139"/>
      <c r="EK57" s="139"/>
      <c r="EL57" s="139"/>
      <c r="EM57" s="139"/>
      <c r="EN57" s="139"/>
      <c r="EO57" s="139"/>
      <c r="EP57" s="139"/>
      <c r="EQ57" s="139"/>
      <c r="ER57" s="139"/>
      <c r="ES57" s="139"/>
      <c r="ET57" s="139"/>
      <c r="EU57" s="139"/>
      <c r="EV57" s="139"/>
      <c r="EW57" s="139"/>
      <c r="EX57" s="139"/>
      <c r="EY57" s="139"/>
    </row>
    <row r="58" spans="1:165" ht="21" customHeight="1">
      <c r="A58" s="133">
        <f>AU47+AU48+AU49+AU50</f>
        <v>2471489.0000000005</v>
      </c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133"/>
      <c r="BM58" s="133"/>
      <c r="BN58" s="133"/>
      <c r="BO58" s="133"/>
      <c r="BP58" s="133"/>
      <c r="BQ58" s="13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3"/>
      <c r="CR58" s="133"/>
      <c r="CS58" s="133"/>
      <c r="CT58" s="133"/>
      <c r="CU58" s="133"/>
      <c r="CV58" s="133"/>
      <c r="CW58" s="133"/>
      <c r="CX58" s="133"/>
      <c r="CY58" s="133"/>
      <c r="CZ58" s="133"/>
      <c r="DA58" s="133"/>
      <c r="DB58" s="133"/>
      <c r="DC58" s="133"/>
      <c r="DD58" s="133"/>
      <c r="DE58" s="133"/>
      <c r="DF58" s="133"/>
      <c r="DG58" s="133"/>
      <c r="DH58" s="133"/>
      <c r="DI58" s="133"/>
      <c r="DJ58" s="133"/>
      <c r="DK58" s="133"/>
      <c r="DL58" s="133"/>
      <c r="DM58" s="133"/>
      <c r="DN58" s="133"/>
      <c r="DO58" s="133"/>
      <c r="DP58" s="133"/>
      <c r="DQ58" s="133"/>
      <c r="DR58" s="133"/>
      <c r="DS58" s="133"/>
      <c r="DT58" s="133"/>
      <c r="DU58" s="133"/>
      <c r="DV58" s="133"/>
      <c r="DW58" s="133"/>
      <c r="DX58" s="133"/>
      <c r="DY58" s="133"/>
      <c r="DZ58" s="133"/>
      <c r="EA58" s="133"/>
      <c r="EB58" s="133"/>
      <c r="EC58" s="133"/>
      <c r="ED58" s="133"/>
      <c r="EE58" s="133"/>
      <c r="EF58" s="133"/>
      <c r="EG58" s="133"/>
      <c r="EH58" s="133"/>
      <c r="EI58" s="133"/>
      <c r="EJ58" s="133"/>
      <c r="EK58" s="133"/>
      <c r="EL58" s="133"/>
      <c r="EM58" s="133"/>
      <c r="EN58" s="133"/>
      <c r="EO58" s="133"/>
      <c r="EP58" s="133"/>
      <c r="EQ58" s="133"/>
      <c r="ER58" s="133"/>
      <c r="ES58" s="133"/>
      <c r="ET58" s="133"/>
      <c r="EU58" s="133"/>
      <c r="EV58" s="133"/>
      <c r="EW58" s="133"/>
      <c r="EX58" s="133"/>
      <c r="EY58" s="133"/>
    </row>
    <row r="59" spans="1:165" s="32" customFormat="1" ht="24" customHeight="1">
      <c r="A59" s="140" t="s">
        <v>31</v>
      </c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  <c r="CP59" s="140"/>
      <c r="CQ59" s="140"/>
      <c r="CR59" s="140"/>
      <c r="CS59" s="140"/>
      <c r="CT59" s="140"/>
      <c r="CU59" s="140"/>
      <c r="CV59" s="140"/>
      <c r="CW59" s="140"/>
      <c r="CX59" s="140"/>
      <c r="CY59" s="140"/>
      <c r="CZ59" s="140"/>
      <c r="DA59" s="140"/>
      <c r="DB59" s="140"/>
      <c r="DC59" s="140"/>
      <c r="DD59" s="140"/>
      <c r="DE59" s="140"/>
      <c r="DF59" s="140"/>
      <c r="DG59" s="140"/>
      <c r="DH59" s="140"/>
      <c r="DI59" s="140"/>
      <c r="DJ59" s="140"/>
      <c r="DK59" s="140"/>
      <c r="DL59" s="140"/>
      <c r="DM59" s="140"/>
      <c r="DN59" s="140"/>
      <c r="DO59" s="140"/>
      <c r="DP59" s="140"/>
      <c r="DQ59" s="140"/>
      <c r="DR59" s="140"/>
      <c r="DS59" s="140"/>
      <c r="DT59" s="140"/>
      <c r="DU59" s="140"/>
      <c r="DV59" s="140"/>
      <c r="DW59" s="140"/>
      <c r="DX59" s="140"/>
      <c r="DY59" s="140"/>
      <c r="DZ59" s="140"/>
      <c r="EA59" s="140"/>
      <c r="EB59" s="140"/>
      <c r="EC59" s="140"/>
      <c r="ED59" s="140"/>
      <c r="EE59" s="140"/>
      <c r="EF59" s="140"/>
      <c r="EG59" s="140"/>
      <c r="EH59" s="140"/>
      <c r="EI59" s="140"/>
      <c r="EJ59" s="140"/>
      <c r="EK59" s="140"/>
      <c r="EL59" s="140"/>
      <c r="EM59" s="140"/>
      <c r="EN59" s="140"/>
      <c r="EO59" s="140"/>
      <c r="EP59" s="140"/>
      <c r="EQ59" s="140"/>
      <c r="ER59" s="140"/>
      <c r="ES59" s="140"/>
      <c r="ET59" s="140"/>
      <c r="EU59" s="140"/>
      <c r="EV59" s="140"/>
      <c r="EW59" s="140"/>
      <c r="EX59" s="140"/>
      <c r="EY59" s="140"/>
    </row>
    <row r="60" spans="1:165" ht="24" customHeight="1">
      <c r="A60" s="133">
        <f>AU54+AU53+AU52+AU51</f>
        <v>3602605.91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3"/>
      <c r="BR60" s="133"/>
      <c r="BS60" s="133"/>
      <c r="BT60" s="133"/>
      <c r="BU60" s="133"/>
      <c r="BV60" s="133"/>
      <c r="BW60" s="133"/>
      <c r="BX60" s="133"/>
      <c r="BY60" s="133"/>
      <c r="BZ60" s="133"/>
      <c r="CA60" s="133"/>
      <c r="CB60" s="133"/>
      <c r="CC60" s="133"/>
      <c r="CD60" s="133"/>
      <c r="CE60" s="133"/>
      <c r="CF60" s="133"/>
      <c r="CG60" s="133"/>
      <c r="CH60" s="133"/>
      <c r="CI60" s="133"/>
      <c r="CJ60" s="133"/>
      <c r="CK60" s="133"/>
      <c r="CL60" s="133"/>
      <c r="CM60" s="133"/>
      <c r="CN60" s="133"/>
      <c r="CO60" s="133"/>
      <c r="CP60" s="133"/>
      <c r="CQ60" s="133"/>
      <c r="CR60" s="133"/>
      <c r="CS60" s="133"/>
      <c r="CT60" s="133"/>
      <c r="CU60" s="133"/>
      <c r="CV60" s="133"/>
      <c r="CW60" s="133"/>
      <c r="CX60" s="133"/>
      <c r="CY60" s="133"/>
      <c r="CZ60" s="133"/>
      <c r="DA60" s="133"/>
      <c r="DB60" s="133"/>
      <c r="DC60" s="133"/>
      <c r="DD60" s="133"/>
      <c r="DE60" s="133"/>
      <c r="DF60" s="133"/>
      <c r="DG60" s="133"/>
      <c r="DH60" s="133"/>
      <c r="DI60" s="133"/>
      <c r="DJ60" s="133"/>
      <c r="DK60" s="133"/>
      <c r="DL60" s="133"/>
      <c r="DM60" s="133"/>
      <c r="DN60" s="133"/>
      <c r="DO60" s="133"/>
      <c r="DP60" s="133"/>
      <c r="DQ60" s="133"/>
      <c r="DR60" s="133"/>
      <c r="DS60" s="133"/>
      <c r="DT60" s="133"/>
      <c r="DU60" s="133"/>
      <c r="DV60" s="133"/>
      <c r="DW60" s="133"/>
      <c r="DX60" s="133"/>
      <c r="DY60" s="133"/>
      <c r="DZ60" s="133"/>
      <c r="EA60" s="133"/>
      <c r="EB60" s="133"/>
      <c r="EC60" s="133"/>
      <c r="ED60" s="133"/>
      <c r="EE60" s="133"/>
      <c r="EF60" s="133"/>
      <c r="EG60" s="133"/>
      <c r="EH60" s="133"/>
      <c r="EI60" s="133"/>
      <c r="EJ60" s="133"/>
      <c r="EK60" s="133"/>
      <c r="EL60" s="133"/>
      <c r="EM60" s="133"/>
      <c r="EN60" s="133"/>
      <c r="EO60" s="133"/>
      <c r="EP60" s="133"/>
      <c r="EQ60" s="133"/>
      <c r="ER60" s="133"/>
      <c r="ES60" s="133"/>
      <c r="ET60" s="133"/>
      <c r="EU60" s="133"/>
      <c r="EV60" s="133"/>
      <c r="EW60" s="133"/>
      <c r="EX60" s="133"/>
      <c r="EY60" s="133"/>
    </row>
    <row r="61" spans="1:165" ht="21.75" customHeight="1">
      <c r="A61" s="138" t="s">
        <v>154</v>
      </c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138"/>
      <c r="BN61" s="138"/>
      <c r="BO61" s="138"/>
      <c r="BP61" s="138"/>
      <c r="BQ61" s="138"/>
      <c r="BR61" s="138"/>
      <c r="BS61" s="138"/>
      <c r="BT61" s="138"/>
      <c r="BU61" s="138"/>
      <c r="BV61" s="138"/>
      <c r="BW61" s="138"/>
      <c r="BX61" s="138"/>
      <c r="BY61" s="138"/>
      <c r="BZ61" s="138"/>
      <c r="CA61" s="138"/>
      <c r="CB61" s="138"/>
      <c r="CC61" s="138"/>
      <c r="CD61" s="138"/>
      <c r="CE61" s="138"/>
      <c r="CF61" s="138"/>
      <c r="CG61" s="138"/>
      <c r="CH61" s="138"/>
      <c r="CI61" s="138"/>
      <c r="CJ61" s="138"/>
      <c r="CK61" s="138"/>
      <c r="CL61" s="138"/>
      <c r="CM61" s="138"/>
      <c r="CN61" s="138"/>
      <c r="CO61" s="138"/>
      <c r="CP61" s="138"/>
      <c r="CQ61" s="138"/>
      <c r="CR61" s="138"/>
      <c r="CS61" s="138"/>
      <c r="CT61" s="138"/>
      <c r="CU61" s="138"/>
      <c r="CV61" s="138"/>
      <c r="CW61" s="138"/>
      <c r="CX61" s="138"/>
      <c r="CY61" s="138"/>
      <c r="CZ61" s="138"/>
      <c r="DA61" s="138"/>
      <c r="DB61" s="138"/>
      <c r="DC61" s="138"/>
      <c r="DD61" s="138"/>
      <c r="DE61" s="138"/>
      <c r="DF61" s="138"/>
      <c r="DG61" s="138"/>
      <c r="DH61" s="138"/>
      <c r="DI61" s="138"/>
      <c r="DJ61" s="138"/>
      <c r="DK61" s="138"/>
      <c r="DL61" s="138"/>
      <c r="DM61" s="138"/>
      <c r="DN61" s="138"/>
      <c r="DO61" s="138"/>
      <c r="DP61" s="138"/>
      <c r="DQ61" s="138"/>
      <c r="DR61" s="138"/>
      <c r="DS61" s="138"/>
      <c r="DT61" s="138"/>
      <c r="DU61" s="138"/>
      <c r="DV61" s="138"/>
      <c r="DW61" s="138"/>
      <c r="DX61" s="138"/>
      <c r="DY61" s="138"/>
      <c r="DZ61" s="138"/>
      <c r="EA61" s="138"/>
      <c r="EB61" s="138"/>
      <c r="EC61" s="138"/>
      <c r="ED61" s="138"/>
      <c r="EE61" s="138"/>
      <c r="EF61" s="138"/>
      <c r="EG61" s="138"/>
      <c r="EH61" s="138"/>
      <c r="EI61" s="138"/>
      <c r="EJ61" s="138"/>
      <c r="EK61" s="138"/>
      <c r="EL61" s="138"/>
      <c r="EM61" s="138"/>
      <c r="EN61" s="138"/>
      <c r="EO61" s="138"/>
      <c r="EP61" s="138"/>
      <c r="EQ61" s="138"/>
      <c r="ER61" s="138"/>
      <c r="ES61" s="138"/>
      <c r="ET61" s="138"/>
      <c r="EU61" s="138"/>
      <c r="EV61" s="138"/>
      <c r="EW61" s="138"/>
      <c r="EX61" s="138"/>
      <c r="EY61" s="138"/>
      <c r="EZ61" s="138"/>
      <c r="FA61" s="138"/>
      <c r="FB61" s="138"/>
      <c r="FC61" s="138"/>
      <c r="FD61" s="138"/>
      <c r="FE61" s="138"/>
      <c r="FF61" s="138"/>
      <c r="FG61" s="138"/>
      <c r="FH61" s="138"/>
      <c r="FI61" s="138"/>
    </row>
    <row r="62" spans="1:165" ht="13.8">
      <c r="A62" s="134" t="s">
        <v>155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34"/>
      <c r="CC62" s="134"/>
      <c r="CD62" s="134"/>
      <c r="CE62" s="134"/>
      <c r="CF62" s="134"/>
      <c r="CG62" s="134"/>
      <c r="CH62" s="134"/>
      <c r="CI62" s="134"/>
      <c r="CJ62" s="134"/>
      <c r="CK62" s="134"/>
      <c r="CL62" s="134"/>
      <c r="CM62" s="134"/>
      <c r="CN62" s="134"/>
      <c r="CO62" s="134"/>
      <c r="CP62" s="134"/>
      <c r="CQ62" s="134"/>
      <c r="CR62" s="134"/>
      <c r="CS62" s="134"/>
      <c r="CT62" s="134"/>
      <c r="CU62" s="134"/>
      <c r="CV62" s="134"/>
      <c r="CW62" s="134"/>
      <c r="CX62" s="134"/>
      <c r="CY62" s="134"/>
      <c r="CZ62" s="134"/>
      <c r="DA62" s="134"/>
      <c r="DB62" s="134"/>
      <c r="DC62" s="134"/>
      <c r="DD62" s="134"/>
      <c r="DE62" s="134"/>
      <c r="DF62" s="134"/>
      <c r="DG62" s="134"/>
      <c r="DH62" s="134"/>
      <c r="DI62" s="134"/>
      <c r="DJ62" s="134"/>
      <c r="DK62" s="134"/>
      <c r="DL62" s="134"/>
      <c r="DM62" s="134"/>
      <c r="DN62" s="134"/>
      <c r="DO62" s="134"/>
      <c r="DP62" s="134"/>
      <c r="DQ62" s="134"/>
      <c r="DR62" s="134"/>
      <c r="DS62" s="134"/>
      <c r="DT62" s="134"/>
      <c r="DU62" s="134"/>
      <c r="DV62" s="134"/>
      <c r="DW62" s="134"/>
      <c r="DX62" s="134"/>
      <c r="DY62" s="134"/>
      <c r="DZ62" s="134"/>
      <c r="EA62" s="134"/>
      <c r="EB62" s="134"/>
      <c r="EC62" s="134"/>
      <c r="ED62" s="134"/>
      <c r="EE62" s="134"/>
      <c r="EF62" s="134"/>
      <c r="EG62" s="134"/>
      <c r="EH62" s="134"/>
      <c r="EI62" s="134"/>
      <c r="EJ62" s="134"/>
      <c r="EK62" s="134"/>
      <c r="EL62" s="134"/>
      <c r="EM62" s="134"/>
      <c r="EN62" s="134"/>
      <c r="EO62" s="134"/>
      <c r="EP62" s="134"/>
      <c r="EQ62" s="134"/>
      <c r="ER62" s="134"/>
      <c r="ES62" s="134"/>
      <c r="ET62" s="134"/>
      <c r="EU62" s="134"/>
      <c r="EV62" s="134"/>
      <c r="EW62" s="134"/>
      <c r="EX62" s="134"/>
      <c r="EY62" s="134"/>
      <c r="EZ62" s="134"/>
      <c r="FA62" s="134"/>
      <c r="FB62" s="134"/>
      <c r="FC62" s="134"/>
      <c r="FD62" s="134"/>
      <c r="FE62" s="134"/>
      <c r="FF62" s="134"/>
      <c r="FG62" s="134"/>
      <c r="FH62" s="134"/>
      <c r="FI62" s="134"/>
    </row>
    <row r="63" spans="1:165" ht="13.8">
      <c r="A63" s="135" t="s">
        <v>182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135"/>
      <c r="BN63" s="135"/>
      <c r="BO63" s="135"/>
      <c r="BP63" s="135"/>
      <c r="BQ63" s="135"/>
      <c r="BR63" s="135"/>
      <c r="BS63" s="135"/>
      <c r="BT63" s="135"/>
      <c r="BU63" s="135"/>
      <c r="BV63" s="135"/>
      <c r="BW63" s="135"/>
      <c r="BX63" s="135"/>
      <c r="BY63" s="135"/>
      <c r="BZ63" s="135"/>
      <c r="CA63" s="135"/>
      <c r="CB63" s="135"/>
      <c r="CC63" s="135"/>
      <c r="CD63" s="135"/>
      <c r="CE63" s="135"/>
      <c r="CF63" s="135"/>
      <c r="CG63" s="135"/>
      <c r="CH63" s="135"/>
      <c r="CI63" s="135"/>
      <c r="CJ63" s="135"/>
      <c r="CK63" s="135"/>
      <c r="CL63" s="135"/>
      <c r="CM63" s="135"/>
      <c r="CN63" s="135"/>
      <c r="CO63" s="135"/>
      <c r="CP63" s="135"/>
      <c r="CQ63" s="135"/>
      <c r="CR63" s="135"/>
      <c r="CS63" s="135"/>
      <c r="CT63" s="135"/>
      <c r="CU63" s="135"/>
      <c r="CV63" s="135"/>
      <c r="CW63" s="135"/>
      <c r="CX63" s="135"/>
      <c r="CY63" s="135"/>
      <c r="CZ63" s="135"/>
      <c r="DA63" s="135"/>
      <c r="DB63" s="135"/>
      <c r="DC63" s="135"/>
      <c r="DD63" s="135"/>
      <c r="DE63" s="135"/>
      <c r="DF63" s="135"/>
      <c r="DG63" s="135"/>
      <c r="DH63" s="135"/>
      <c r="DI63" s="135"/>
      <c r="DJ63" s="135"/>
      <c r="DK63" s="135"/>
      <c r="DL63" s="135"/>
      <c r="DM63" s="135"/>
      <c r="DN63" s="135"/>
      <c r="DO63" s="135"/>
      <c r="DP63" s="135"/>
      <c r="DQ63" s="135"/>
      <c r="DR63" s="135"/>
      <c r="DS63" s="135"/>
      <c r="DT63" s="135"/>
      <c r="DU63" s="135"/>
      <c r="DV63" s="135"/>
      <c r="DW63" s="135"/>
      <c r="DX63" s="135"/>
      <c r="DY63" s="135"/>
      <c r="DZ63" s="135"/>
      <c r="EA63" s="135"/>
      <c r="EB63" s="135"/>
      <c r="EC63" s="135"/>
      <c r="ED63" s="135"/>
      <c r="EE63" s="135"/>
      <c r="EF63" s="135"/>
      <c r="EG63" s="135"/>
      <c r="EH63" s="135"/>
      <c r="EI63" s="135"/>
      <c r="EJ63" s="135"/>
      <c r="EK63" s="135"/>
      <c r="EL63" s="135"/>
      <c r="EM63" s="135"/>
      <c r="EN63" s="135"/>
      <c r="EO63" s="135"/>
      <c r="EP63" s="135"/>
      <c r="EQ63" s="135"/>
      <c r="ER63" s="135"/>
      <c r="ES63" s="135"/>
      <c r="ET63" s="135"/>
      <c r="EU63" s="135"/>
      <c r="EV63" s="135"/>
      <c r="EW63" s="135"/>
      <c r="EX63" s="135"/>
      <c r="EY63" s="135"/>
      <c r="EZ63" s="136"/>
      <c r="FA63" s="137"/>
      <c r="FB63" s="137"/>
      <c r="FC63" s="137"/>
      <c r="FD63" s="137"/>
      <c r="FE63" s="137"/>
      <c r="FF63" s="137"/>
      <c r="FG63" s="137"/>
      <c r="FH63" s="137"/>
      <c r="FI63" s="137"/>
    </row>
    <row r="64" spans="1:165" ht="13.2"/>
    <row r="65" spans="1:165" ht="13.8">
      <c r="A65" s="131" t="s">
        <v>33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 t="s">
        <v>34</v>
      </c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  <c r="BM65" s="131"/>
      <c r="BN65" s="131"/>
      <c r="BO65" s="131"/>
      <c r="BP65" s="131"/>
      <c r="BQ65" s="131"/>
      <c r="BR65" s="131"/>
      <c r="BS65" s="131"/>
      <c r="BT65" s="131"/>
      <c r="BU65" s="131"/>
      <c r="BV65" s="131"/>
      <c r="BW65" s="131"/>
      <c r="BX65" s="131"/>
      <c r="BY65" s="131"/>
      <c r="BZ65" s="131"/>
      <c r="CA65" s="131"/>
      <c r="CB65" s="131"/>
      <c r="CC65" s="131"/>
      <c r="CD65" s="131"/>
      <c r="CE65" s="131"/>
      <c r="CF65" s="131"/>
      <c r="CG65" s="131"/>
      <c r="CH65" s="131"/>
      <c r="CI65" s="131"/>
      <c r="CJ65" s="131"/>
      <c r="CK65" s="131"/>
      <c r="CL65" s="131"/>
      <c r="CM65" s="131"/>
      <c r="CN65" s="131"/>
      <c r="CO65" s="131"/>
      <c r="CP65" s="131"/>
      <c r="CQ65" s="131"/>
      <c r="CR65" s="131"/>
      <c r="CS65" s="131"/>
      <c r="CT65" s="131"/>
      <c r="CU65" s="131"/>
      <c r="CV65" s="131"/>
      <c r="CW65" s="131"/>
      <c r="CX65" s="131"/>
      <c r="CY65" s="131"/>
      <c r="CZ65" s="131"/>
      <c r="DA65" s="131"/>
      <c r="DB65" s="131"/>
      <c r="DC65" s="131"/>
      <c r="DD65" s="131"/>
      <c r="DE65" s="131"/>
      <c r="DF65" s="131"/>
      <c r="DG65" s="131"/>
      <c r="DH65" s="131"/>
      <c r="DI65" s="131"/>
      <c r="DJ65" s="131"/>
      <c r="DK65" s="131"/>
      <c r="DL65" s="131"/>
      <c r="DM65" s="131"/>
      <c r="DN65" s="131"/>
      <c r="DO65" s="131"/>
      <c r="DP65" s="131"/>
      <c r="DQ65" s="131" t="s">
        <v>35</v>
      </c>
      <c r="DR65" s="131"/>
      <c r="DS65" s="131"/>
      <c r="DT65" s="131"/>
      <c r="DU65" s="131"/>
      <c r="DV65" s="131"/>
      <c r="DW65" s="131"/>
      <c r="DX65" s="131"/>
      <c r="DY65" s="131"/>
      <c r="DZ65" s="131"/>
      <c r="EA65" s="131"/>
      <c r="EB65" s="131"/>
      <c r="EC65" s="131"/>
      <c r="ED65" s="131"/>
      <c r="EE65" s="131"/>
      <c r="EF65" s="131"/>
      <c r="EG65" s="131"/>
      <c r="EH65" s="131"/>
      <c r="EI65" s="131"/>
      <c r="EJ65" s="131"/>
      <c r="EK65" s="131"/>
      <c r="EL65" s="131"/>
      <c r="EM65" s="131"/>
      <c r="EN65" s="131"/>
      <c r="EO65" s="131"/>
      <c r="EP65" s="131"/>
      <c r="EQ65" s="131"/>
      <c r="ER65" s="131"/>
      <c r="ES65" s="131"/>
      <c r="ET65" s="131"/>
      <c r="EU65" s="131"/>
      <c r="EV65" s="131"/>
      <c r="EW65" s="131"/>
      <c r="EX65" s="131"/>
      <c r="EY65" s="131"/>
      <c r="EZ65" s="131"/>
      <c r="FA65" s="131"/>
      <c r="FB65" s="131"/>
      <c r="FC65" s="131"/>
      <c r="FD65" s="131"/>
      <c r="FE65" s="131"/>
      <c r="FF65" s="131"/>
      <c r="FG65" s="131"/>
      <c r="FH65" s="131"/>
      <c r="FI65" s="131"/>
    </row>
    <row r="66" spans="1:165" ht="13.8">
      <c r="A66" s="131">
        <v>1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>
        <v>2</v>
      </c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31"/>
      <c r="AX66" s="131"/>
      <c r="AY66" s="131"/>
      <c r="AZ66" s="131"/>
      <c r="BA66" s="131"/>
      <c r="BB66" s="131"/>
      <c r="BC66" s="131"/>
      <c r="BD66" s="131"/>
      <c r="BE66" s="131"/>
      <c r="BF66" s="131"/>
      <c r="BG66" s="131"/>
      <c r="BH66" s="131"/>
      <c r="BI66" s="131"/>
      <c r="BJ66" s="131"/>
      <c r="BK66" s="131"/>
      <c r="BL66" s="131"/>
      <c r="BM66" s="131"/>
      <c r="BN66" s="131"/>
      <c r="BO66" s="131"/>
      <c r="BP66" s="131"/>
      <c r="BQ66" s="131"/>
      <c r="BR66" s="131"/>
      <c r="BS66" s="131"/>
      <c r="BT66" s="131"/>
      <c r="BU66" s="131"/>
      <c r="BV66" s="131"/>
      <c r="BW66" s="131"/>
      <c r="BX66" s="131"/>
      <c r="BY66" s="131"/>
      <c r="BZ66" s="131"/>
      <c r="CA66" s="131"/>
      <c r="CB66" s="131"/>
      <c r="CC66" s="131"/>
      <c r="CD66" s="131"/>
      <c r="CE66" s="131"/>
      <c r="CF66" s="131"/>
      <c r="CG66" s="131"/>
      <c r="CH66" s="131"/>
      <c r="CI66" s="131"/>
      <c r="CJ66" s="131"/>
      <c r="CK66" s="131"/>
      <c r="CL66" s="131"/>
      <c r="CM66" s="131"/>
      <c r="CN66" s="131"/>
      <c r="CO66" s="131"/>
      <c r="CP66" s="131"/>
      <c r="CQ66" s="131"/>
      <c r="CR66" s="131"/>
      <c r="CS66" s="131"/>
      <c r="CT66" s="131"/>
      <c r="CU66" s="131"/>
      <c r="CV66" s="131"/>
      <c r="CW66" s="131"/>
      <c r="CX66" s="131"/>
      <c r="CY66" s="131"/>
      <c r="CZ66" s="131"/>
      <c r="DA66" s="131"/>
      <c r="DB66" s="131"/>
      <c r="DC66" s="131"/>
      <c r="DD66" s="131"/>
      <c r="DE66" s="131"/>
      <c r="DF66" s="131"/>
      <c r="DG66" s="131"/>
      <c r="DH66" s="131"/>
      <c r="DI66" s="131"/>
      <c r="DJ66" s="131"/>
      <c r="DK66" s="131"/>
      <c r="DL66" s="131"/>
      <c r="DM66" s="131"/>
      <c r="DN66" s="131"/>
      <c r="DO66" s="131"/>
      <c r="DP66" s="131"/>
      <c r="DQ66" s="131">
        <v>3</v>
      </c>
      <c r="DR66" s="131"/>
      <c r="DS66" s="131"/>
      <c r="DT66" s="131"/>
      <c r="DU66" s="131"/>
      <c r="DV66" s="131"/>
      <c r="DW66" s="131"/>
      <c r="DX66" s="131"/>
      <c r="DY66" s="131"/>
      <c r="DZ66" s="131"/>
      <c r="EA66" s="131"/>
      <c r="EB66" s="131"/>
      <c r="EC66" s="131"/>
      <c r="ED66" s="131"/>
      <c r="EE66" s="131"/>
      <c r="EF66" s="131"/>
      <c r="EG66" s="131"/>
      <c r="EH66" s="131"/>
      <c r="EI66" s="131"/>
      <c r="EJ66" s="131"/>
      <c r="EK66" s="131"/>
      <c r="EL66" s="131"/>
      <c r="EM66" s="131"/>
      <c r="EN66" s="131"/>
      <c r="EO66" s="131"/>
      <c r="EP66" s="131"/>
      <c r="EQ66" s="131"/>
      <c r="ER66" s="131"/>
      <c r="ES66" s="131"/>
      <c r="ET66" s="131"/>
      <c r="EU66" s="131"/>
      <c r="EV66" s="131"/>
      <c r="EW66" s="131"/>
      <c r="EX66" s="131"/>
      <c r="EY66" s="131"/>
      <c r="EZ66" s="131"/>
      <c r="FA66" s="131"/>
      <c r="FB66" s="131"/>
      <c r="FC66" s="131"/>
      <c r="FD66" s="131"/>
      <c r="FE66" s="131"/>
      <c r="FF66" s="131"/>
      <c r="FG66" s="131"/>
      <c r="FH66" s="131"/>
      <c r="FI66" s="131"/>
    </row>
    <row r="67" spans="1:165" ht="19.5" customHeight="1">
      <c r="A67" s="123"/>
      <c r="B67" s="124"/>
      <c r="C67" s="124"/>
      <c r="D67" s="124"/>
      <c r="E67" s="124"/>
      <c r="F67" s="124"/>
      <c r="G67" s="124"/>
      <c r="H67" s="124"/>
      <c r="I67" s="124"/>
      <c r="J67" s="125"/>
      <c r="K67" s="123" t="s">
        <v>156</v>
      </c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29"/>
      <c r="CB67" s="129"/>
      <c r="CC67" s="129"/>
      <c r="CD67" s="129"/>
      <c r="CE67" s="129"/>
      <c r="CF67" s="129"/>
      <c r="CG67" s="129"/>
      <c r="CH67" s="129"/>
      <c r="CI67" s="129"/>
      <c r="CJ67" s="129"/>
      <c r="CK67" s="129"/>
      <c r="CL67" s="129"/>
      <c r="CM67" s="129"/>
      <c r="CN67" s="129"/>
      <c r="CO67" s="129"/>
      <c r="CP67" s="129"/>
      <c r="CQ67" s="129"/>
      <c r="CR67" s="129"/>
      <c r="CS67" s="129"/>
      <c r="CT67" s="129"/>
      <c r="CU67" s="129"/>
      <c r="CV67" s="129"/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30"/>
      <c r="DQ67" s="126">
        <f>A60+A58</f>
        <v>6074094.9100000001</v>
      </c>
      <c r="DR67" s="124"/>
      <c r="DS67" s="124"/>
      <c r="DT67" s="124"/>
      <c r="DU67" s="124"/>
      <c r="DV67" s="124"/>
      <c r="DW67" s="124"/>
      <c r="DX67" s="124"/>
      <c r="DY67" s="124"/>
      <c r="DZ67" s="124"/>
      <c r="EA67" s="124"/>
      <c r="EB67" s="124"/>
      <c r="EC67" s="124"/>
      <c r="ED67" s="124"/>
      <c r="EE67" s="124"/>
      <c r="EF67" s="124"/>
      <c r="EG67" s="124"/>
      <c r="EH67" s="124"/>
      <c r="EI67" s="124"/>
      <c r="EJ67" s="124"/>
      <c r="EK67" s="124"/>
      <c r="EL67" s="124"/>
      <c r="EM67" s="124"/>
      <c r="EN67" s="124"/>
      <c r="EO67" s="124"/>
      <c r="EP67" s="124"/>
      <c r="EQ67" s="124"/>
      <c r="ER67" s="124"/>
      <c r="ES67" s="124"/>
      <c r="ET67" s="124"/>
      <c r="EU67" s="124"/>
      <c r="EV67" s="124"/>
      <c r="EW67" s="124"/>
      <c r="EX67" s="124"/>
      <c r="EY67" s="124"/>
      <c r="EZ67" s="124"/>
      <c r="FA67" s="124"/>
      <c r="FB67" s="124"/>
      <c r="FC67" s="124"/>
      <c r="FD67" s="124"/>
      <c r="FE67" s="124"/>
      <c r="FF67" s="124"/>
      <c r="FG67" s="124"/>
      <c r="FH67" s="124"/>
      <c r="FI67" s="125"/>
    </row>
    <row r="68" spans="1:165" ht="13.8">
      <c r="A68" s="123"/>
      <c r="B68" s="124"/>
      <c r="C68" s="124"/>
      <c r="D68" s="124"/>
      <c r="E68" s="124"/>
      <c r="F68" s="124"/>
      <c r="G68" s="124"/>
      <c r="H68" s="124"/>
      <c r="I68" s="124"/>
      <c r="J68" s="125"/>
      <c r="K68" s="123" t="s">
        <v>82</v>
      </c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124"/>
      <c r="BQ68" s="124"/>
      <c r="BR68" s="124"/>
      <c r="BS68" s="124"/>
      <c r="BT68" s="124"/>
      <c r="BU68" s="124"/>
      <c r="BV68" s="124"/>
      <c r="BW68" s="124"/>
      <c r="BX68" s="124"/>
      <c r="BY68" s="124"/>
      <c r="BZ68" s="124"/>
      <c r="CA68" s="124"/>
      <c r="CB68" s="124"/>
      <c r="CC68" s="124"/>
      <c r="CD68" s="124"/>
      <c r="CE68" s="124"/>
      <c r="CF68" s="124"/>
      <c r="CG68" s="124"/>
      <c r="CH68" s="124"/>
      <c r="CI68" s="124"/>
      <c r="CJ68" s="124"/>
      <c r="CK68" s="124"/>
      <c r="CL68" s="124"/>
      <c r="CM68" s="124"/>
      <c r="CN68" s="124"/>
      <c r="CO68" s="124"/>
      <c r="CP68" s="124"/>
      <c r="CQ68" s="124"/>
      <c r="CR68" s="124"/>
      <c r="CS68" s="124"/>
      <c r="CT68" s="124"/>
      <c r="CU68" s="124"/>
      <c r="CV68" s="124"/>
      <c r="CW68" s="124"/>
      <c r="CX68" s="124"/>
      <c r="CY68" s="124"/>
      <c r="CZ68" s="124"/>
      <c r="DA68" s="124"/>
      <c r="DB68" s="124"/>
      <c r="DC68" s="124"/>
      <c r="DD68" s="124"/>
      <c r="DE68" s="124"/>
      <c r="DF68" s="124"/>
      <c r="DG68" s="124"/>
      <c r="DH68" s="124"/>
      <c r="DI68" s="124"/>
      <c r="DJ68" s="124"/>
      <c r="DK68" s="124"/>
      <c r="DL68" s="124"/>
      <c r="DM68" s="124"/>
      <c r="DN68" s="124"/>
      <c r="DO68" s="124"/>
      <c r="DP68" s="125"/>
      <c r="DQ68" s="123"/>
      <c r="DR68" s="124"/>
      <c r="DS68" s="124"/>
      <c r="DT68" s="124"/>
      <c r="DU68" s="124"/>
      <c r="DV68" s="124"/>
      <c r="DW68" s="124"/>
      <c r="DX68" s="124"/>
      <c r="DY68" s="124"/>
      <c r="DZ68" s="124"/>
      <c r="EA68" s="124"/>
      <c r="EB68" s="124"/>
      <c r="EC68" s="124"/>
      <c r="ED68" s="124"/>
      <c r="EE68" s="124"/>
      <c r="EF68" s="124"/>
      <c r="EG68" s="124"/>
      <c r="EH68" s="124"/>
      <c r="EI68" s="124"/>
      <c r="EJ68" s="124"/>
      <c r="EK68" s="124"/>
      <c r="EL68" s="124"/>
      <c r="EM68" s="124"/>
      <c r="EN68" s="124"/>
      <c r="EO68" s="124"/>
      <c r="EP68" s="124"/>
      <c r="EQ68" s="124"/>
      <c r="ER68" s="124"/>
      <c r="ES68" s="124"/>
      <c r="ET68" s="124"/>
      <c r="EU68" s="124"/>
      <c r="EV68" s="124"/>
      <c r="EW68" s="124"/>
      <c r="EX68" s="124"/>
      <c r="EY68" s="124"/>
      <c r="EZ68" s="124"/>
      <c r="FA68" s="124"/>
      <c r="FB68" s="124"/>
      <c r="FC68" s="124"/>
      <c r="FD68" s="124"/>
      <c r="FE68" s="124"/>
      <c r="FF68" s="124"/>
      <c r="FG68" s="124"/>
      <c r="FH68" s="124"/>
      <c r="FI68" s="125"/>
    </row>
    <row r="69" spans="1:165" ht="13.8">
      <c r="A69" s="123"/>
      <c r="B69" s="124"/>
      <c r="C69" s="124"/>
      <c r="D69" s="124"/>
      <c r="E69" s="124"/>
      <c r="F69" s="124"/>
      <c r="G69" s="124"/>
      <c r="H69" s="124"/>
      <c r="I69" s="124"/>
      <c r="J69" s="125"/>
      <c r="K69" s="123" t="s">
        <v>157</v>
      </c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  <c r="AN69" s="124"/>
      <c r="AO69" s="124"/>
      <c r="AP69" s="124"/>
      <c r="AQ69" s="124"/>
      <c r="AR69" s="124"/>
      <c r="AS69" s="124"/>
      <c r="AT69" s="124"/>
      <c r="AU69" s="124"/>
      <c r="AV69" s="124"/>
      <c r="AW69" s="124"/>
      <c r="AX69" s="124"/>
      <c r="AY69" s="124"/>
      <c r="AZ69" s="124"/>
      <c r="BA69" s="124"/>
      <c r="BB69" s="124"/>
      <c r="BC69" s="124"/>
      <c r="BD69" s="124"/>
      <c r="BE69" s="124"/>
      <c r="BF69" s="124"/>
      <c r="BG69" s="124"/>
      <c r="BH69" s="124"/>
      <c r="BI69" s="124"/>
      <c r="BJ69" s="124"/>
      <c r="BK69" s="124"/>
      <c r="BL69" s="124"/>
      <c r="BM69" s="124"/>
      <c r="BN69" s="124"/>
      <c r="BO69" s="124"/>
      <c r="BP69" s="124"/>
      <c r="BQ69" s="124"/>
      <c r="BR69" s="124"/>
      <c r="BS69" s="124"/>
      <c r="BT69" s="124"/>
      <c r="BU69" s="124"/>
      <c r="BV69" s="124"/>
      <c r="BW69" s="124"/>
      <c r="BX69" s="124"/>
      <c r="BY69" s="124"/>
      <c r="BZ69" s="124"/>
      <c r="CA69" s="124"/>
      <c r="CB69" s="124"/>
      <c r="CC69" s="124"/>
      <c r="CD69" s="124"/>
      <c r="CE69" s="124"/>
      <c r="CF69" s="124"/>
      <c r="CG69" s="124"/>
      <c r="CH69" s="124"/>
      <c r="CI69" s="124"/>
      <c r="CJ69" s="124"/>
      <c r="CK69" s="124"/>
      <c r="CL69" s="124"/>
      <c r="CM69" s="124"/>
      <c r="CN69" s="124"/>
      <c r="CO69" s="124"/>
      <c r="CP69" s="124"/>
      <c r="CQ69" s="124"/>
      <c r="CR69" s="124"/>
      <c r="CS69" s="124"/>
      <c r="CT69" s="124"/>
      <c r="CU69" s="124"/>
      <c r="CV69" s="124"/>
      <c r="CW69" s="124"/>
      <c r="CX69" s="124"/>
      <c r="CY69" s="124"/>
      <c r="CZ69" s="124"/>
      <c r="DA69" s="124"/>
      <c r="DB69" s="124"/>
      <c r="DC69" s="124"/>
      <c r="DD69" s="124"/>
      <c r="DE69" s="124"/>
      <c r="DF69" s="124"/>
      <c r="DG69" s="124"/>
      <c r="DH69" s="124"/>
      <c r="DI69" s="124"/>
      <c r="DJ69" s="124"/>
      <c r="DK69" s="124"/>
      <c r="DL69" s="124"/>
      <c r="DM69" s="124"/>
      <c r="DN69" s="124"/>
      <c r="DO69" s="124"/>
      <c r="DP69" s="125"/>
      <c r="DQ69" s="126">
        <f>AU47+AU48+AU49+AU50</f>
        <v>2471489.0000000005</v>
      </c>
      <c r="DR69" s="124"/>
      <c r="DS69" s="124"/>
      <c r="DT69" s="124"/>
      <c r="DU69" s="124"/>
      <c r="DV69" s="124"/>
      <c r="DW69" s="124"/>
      <c r="DX69" s="124"/>
      <c r="DY69" s="124"/>
      <c r="DZ69" s="124"/>
      <c r="EA69" s="124"/>
      <c r="EB69" s="124"/>
      <c r="EC69" s="124"/>
      <c r="ED69" s="124"/>
      <c r="EE69" s="124"/>
      <c r="EF69" s="124"/>
      <c r="EG69" s="124"/>
      <c r="EH69" s="124"/>
      <c r="EI69" s="124"/>
      <c r="EJ69" s="124"/>
      <c r="EK69" s="124"/>
      <c r="EL69" s="124"/>
      <c r="EM69" s="124"/>
      <c r="EN69" s="124"/>
      <c r="EO69" s="124"/>
      <c r="EP69" s="124"/>
      <c r="EQ69" s="124"/>
      <c r="ER69" s="124"/>
      <c r="ES69" s="124"/>
      <c r="ET69" s="124"/>
      <c r="EU69" s="124"/>
      <c r="EV69" s="124"/>
      <c r="EW69" s="124"/>
      <c r="EX69" s="124"/>
      <c r="EY69" s="124"/>
      <c r="EZ69" s="124"/>
      <c r="FA69" s="124"/>
      <c r="FB69" s="124"/>
      <c r="FC69" s="124"/>
      <c r="FD69" s="124"/>
      <c r="FE69" s="124"/>
      <c r="FF69" s="124"/>
      <c r="FG69" s="124"/>
      <c r="FH69" s="124"/>
      <c r="FI69" s="125"/>
    </row>
    <row r="70" spans="1:165" ht="13.8">
      <c r="A70" s="123"/>
      <c r="B70" s="124"/>
      <c r="C70" s="124"/>
      <c r="D70" s="124"/>
      <c r="E70" s="124"/>
      <c r="F70" s="124"/>
      <c r="G70" s="124"/>
      <c r="H70" s="124"/>
      <c r="I70" s="124"/>
      <c r="J70" s="125"/>
      <c r="K70" s="123" t="s">
        <v>46</v>
      </c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124"/>
      <c r="BD70" s="124"/>
      <c r="BE70" s="124"/>
      <c r="BF70" s="124"/>
      <c r="BG70" s="124"/>
      <c r="BH70" s="124"/>
      <c r="BI70" s="124"/>
      <c r="BJ70" s="124"/>
      <c r="BK70" s="124"/>
      <c r="BL70" s="124"/>
      <c r="BM70" s="124"/>
      <c r="BN70" s="124"/>
      <c r="BO70" s="124"/>
      <c r="BP70" s="124"/>
      <c r="BQ70" s="124"/>
      <c r="BR70" s="124"/>
      <c r="BS70" s="124"/>
      <c r="BT70" s="124"/>
      <c r="BU70" s="124"/>
      <c r="BV70" s="124"/>
      <c r="BW70" s="124"/>
      <c r="BX70" s="124"/>
      <c r="BY70" s="124"/>
      <c r="BZ70" s="124"/>
      <c r="CA70" s="124"/>
      <c r="CB70" s="124"/>
      <c r="CC70" s="124"/>
      <c r="CD70" s="124"/>
      <c r="CE70" s="124"/>
      <c r="CF70" s="124"/>
      <c r="CG70" s="124"/>
      <c r="CH70" s="124"/>
      <c r="CI70" s="124"/>
      <c r="CJ70" s="124"/>
      <c r="CK70" s="124"/>
      <c r="CL70" s="124"/>
      <c r="CM70" s="124"/>
      <c r="CN70" s="124"/>
      <c r="CO70" s="124"/>
      <c r="CP70" s="124"/>
      <c r="CQ70" s="124"/>
      <c r="CR70" s="124"/>
      <c r="CS70" s="124"/>
      <c r="CT70" s="124"/>
      <c r="CU70" s="124"/>
      <c r="CV70" s="124"/>
      <c r="CW70" s="124"/>
      <c r="CX70" s="124"/>
      <c r="CY70" s="124"/>
      <c r="CZ70" s="124"/>
      <c r="DA70" s="124"/>
      <c r="DB70" s="124"/>
      <c r="DC70" s="124"/>
      <c r="DD70" s="124"/>
      <c r="DE70" s="124"/>
      <c r="DF70" s="124"/>
      <c r="DG70" s="124"/>
      <c r="DH70" s="124"/>
      <c r="DI70" s="124"/>
      <c r="DJ70" s="124"/>
      <c r="DK70" s="124"/>
      <c r="DL70" s="124"/>
      <c r="DM70" s="124"/>
      <c r="DN70" s="124"/>
      <c r="DO70" s="124"/>
      <c r="DP70" s="125"/>
      <c r="DQ70" s="123"/>
      <c r="DR70" s="124"/>
      <c r="DS70" s="124"/>
      <c r="DT70" s="124"/>
      <c r="DU70" s="124"/>
      <c r="DV70" s="124"/>
      <c r="DW70" s="124"/>
      <c r="DX70" s="124"/>
      <c r="DY70" s="124"/>
      <c r="DZ70" s="124"/>
      <c r="EA70" s="124"/>
      <c r="EB70" s="124"/>
      <c r="EC70" s="124"/>
      <c r="ED70" s="124"/>
      <c r="EE70" s="124"/>
      <c r="EF70" s="124"/>
      <c r="EG70" s="124"/>
      <c r="EH70" s="124"/>
      <c r="EI70" s="124"/>
      <c r="EJ70" s="124"/>
      <c r="EK70" s="124"/>
      <c r="EL70" s="124"/>
      <c r="EM70" s="124"/>
      <c r="EN70" s="124"/>
      <c r="EO70" s="124"/>
      <c r="EP70" s="124"/>
      <c r="EQ70" s="124"/>
      <c r="ER70" s="124"/>
      <c r="ES70" s="124"/>
      <c r="ET70" s="124"/>
      <c r="EU70" s="124"/>
      <c r="EV70" s="124"/>
      <c r="EW70" s="124"/>
      <c r="EX70" s="124"/>
      <c r="EY70" s="124"/>
      <c r="EZ70" s="124"/>
      <c r="FA70" s="124"/>
      <c r="FB70" s="124"/>
      <c r="FC70" s="124"/>
      <c r="FD70" s="124"/>
      <c r="FE70" s="124"/>
      <c r="FF70" s="124"/>
      <c r="FG70" s="124"/>
      <c r="FH70" s="124"/>
      <c r="FI70" s="125"/>
    </row>
    <row r="71" spans="1:165" ht="13.8">
      <c r="A71" s="123"/>
      <c r="B71" s="124"/>
      <c r="C71" s="124"/>
      <c r="D71" s="124"/>
      <c r="E71" s="124"/>
      <c r="F71" s="124"/>
      <c r="G71" s="124"/>
      <c r="H71" s="124"/>
      <c r="I71" s="124"/>
      <c r="J71" s="125"/>
      <c r="K71" s="123" t="s">
        <v>158</v>
      </c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  <c r="AT71" s="124"/>
      <c r="AU71" s="124"/>
      <c r="AV71" s="124"/>
      <c r="AW71" s="124"/>
      <c r="AX71" s="124"/>
      <c r="AY71" s="124"/>
      <c r="AZ71" s="124"/>
      <c r="BA71" s="124"/>
      <c r="BB71" s="124"/>
      <c r="BC71" s="124"/>
      <c r="BD71" s="124"/>
      <c r="BE71" s="124"/>
      <c r="BF71" s="124"/>
      <c r="BG71" s="124"/>
      <c r="BH71" s="124"/>
      <c r="BI71" s="124"/>
      <c r="BJ71" s="124"/>
      <c r="BK71" s="124"/>
      <c r="BL71" s="124"/>
      <c r="BM71" s="124"/>
      <c r="BN71" s="124"/>
      <c r="BO71" s="124"/>
      <c r="BP71" s="124"/>
      <c r="BQ71" s="124"/>
      <c r="BR71" s="124"/>
      <c r="BS71" s="124"/>
      <c r="BT71" s="124"/>
      <c r="BU71" s="124"/>
      <c r="BV71" s="124"/>
      <c r="BW71" s="124"/>
      <c r="BX71" s="124"/>
      <c r="BY71" s="124"/>
      <c r="BZ71" s="124"/>
      <c r="CA71" s="124"/>
      <c r="CB71" s="124"/>
      <c r="CC71" s="124"/>
      <c r="CD71" s="124"/>
      <c r="CE71" s="124"/>
      <c r="CF71" s="124"/>
      <c r="CG71" s="124"/>
      <c r="CH71" s="124"/>
      <c r="CI71" s="124"/>
      <c r="CJ71" s="124"/>
      <c r="CK71" s="124"/>
      <c r="CL71" s="124"/>
      <c r="CM71" s="124"/>
      <c r="CN71" s="124"/>
      <c r="CO71" s="124"/>
      <c r="CP71" s="124"/>
      <c r="CQ71" s="124"/>
      <c r="CR71" s="124"/>
      <c r="CS71" s="124"/>
      <c r="CT71" s="124"/>
      <c r="CU71" s="124"/>
      <c r="CV71" s="124"/>
      <c r="CW71" s="124"/>
      <c r="CX71" s="124"/>
      <c r="CY71" s="124"/>
      <c r="CZ71" s="124"/>
      <c r="DA71" s="124"/>
      <c r="DB71" s="124"/>
      <c r="DC71" s="124"/>
      <c r="DD71" s="124"/>
      <c r="DE71" s="124"/>
      <c r="DF71" s="124"/>
      <c r="DG71" s="124"/>
      <c r="DH71" s="124"/>
      <c r="DI71" s="124"/>
      <c r="DJ71" s="124"/>
      <c r="DK71" s="124"/>
      <c r="DL71" s="124"/>
      <c r="DM71" s="124"/>
      <c r="DN71" s="124"/>
      <c r="DO71" s="124"/>
      <c r="DP71" s="125"/>
      <c r="DQ71" s="126">
        <v>399638.13</v>
      </c>
      <c r="DR71" s="124"/>
      <c r="DS71" s="124"/>
      <c r="DT71" s="124"/>
      <c r="DU71" s="124"/>
      <c r="DV71" s="124"/>
      <c r="DW71" s="124"/>
      <c r="DX71" s="124"/>
      <c r="DY71" s="124"/>
      <c r="DZ71" s="124"/>
      <c r="EA71" s="124"/>
      <c r="EB71" s="124"/>
      <c r="EC71" s="124"/>
      <c r="ED71" s="124"/>
      <c r="EE71" s="124"/>
      <c r="EF71" s="124"/>
      <c r="EG71" s="124"/>
      <c r="EH71" s="124"/>
      <c r="EI71" s="124"/>
      <c r="EJ71" s="124"/>
      <c r="EK71" s="124"/>
      <c r="EL71" s="124"/>
      <c r="EM71" s="124"/>
      <c r="EN71" s="124"/>
      <c r="EO71" s="124"/>
      <c r="EP71" s="124"/>
      <c r="EQ71" s="124"/>
      <c r="ER71" s="124"/>
      <c r="ES71" s="124"/>
      <c r="ET71" s="124"/>
      <c r="EU71" s="124"/>
      <c r="EV71" s="124"/>
      <c r="EW71" s="124"/>
      <c r="EX71" s="124"/>
      <c r="EY71" s="124"/>
      <c r="EZ71" s="124"/>
      <c r="FA71" s="124"/>
      <c r="FB71" s="124"/>
      <c r="FC71" s="124"/>
      <c r="FD71" s="124"/>
      <c r="FE71" s="124"/>
      <c r="FF71" s="124"/>
      <c r="FG71" s="124"/>
      <c r="FH71" s="124"/>
      <c r="FI71" s="125"/>
    </row>
    <row r="72" spans="1:165" ht="13.8">
      <c r="A72" s="123"/>
      <c r="B72" s="124"/>
      <c r="C72" s="124"/>
      <c r="D72" s="124"/>
      <c r="E72" s="124"/>
      <c r="F72" s="124"/>
      <c r="G72" s="124"/>
      <c r="H72" s="124"/>
      <c r="I72" s="124"/>
      <c r="J72" s="125"/>
      <c r="K72" s="123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  <c r="AS72" s="124"/>
      <c r="AT72" s="124"/>
      <c r="AU72" s="124"/>
      <c r="AV72" s="124"/>
      <c r="AW72" s="124"/>
      <c r="AX72" s="124"/>
      <c r="AY72" s="124"/>
      <c r="AZ72" s="124"/>
      <c r="BA72" s="124"/>
      <c r="BB72" s="124"/>
      <c r="BC72" s="124"/>
      <c r="BD72" s="124"/>
      <c r="BE72" s="124"/>
      <c r="BF72" s="124"/>
      <c r="BG72" s="124"/>
      <c r="BH72" s="124"/>
      <c r="BI72" s="124"/>
      <c r="BJ72" s="124"/>
      <c r="BK72" s="124"/>
      <c r="BL72" s="124"/>
      <c r="BM72" s="124"/>
      <c r="BN72" s="124"/>
      <c r="BO72" s="124"/>
      <c r="BP72" s="124"/>
      <c r="BQ72" s="124"/>
      <c r="BR72" s="124"/>
      <c r="BS72" s="124"/>
      <c r="BT72" s="124"/>
      <c r="BU72" s="124"/>
      <c r="BV72" s="124"/>
      <c r="BW72" s="124"/>
      <c r="BX72" s="124"/>
      <c r="BY72" s="124"/>
      <c r="BZ72" s="124"/>
      <c r="CA72" s="124"/>
      <c r="CB72" s="124"/>
      <c r="CC72" s="124"/>
      <c r="CD72" s="124"/>
      <c r="CE72" s="124"/>
      <c r="CF72" s="124"/>
      <c r="CG72" s="124"/>
      <c r="CH72" s="124"/>
      <c r="CI72" s="124"/>
      <c r="CJ72" s="124"/>
      <c r="CK72" s="124"/>
      <c r="CL72" s="124"/>
      <c r="CM72" s="124"/>
      <c r="CN72" s="124"/>
      <c r="CO72" s="124"/>
      <c r="CP72" s="124"/>
      <c r="CQ72" s="124"/>
      <c r="CR72" s="124"/>
      <c r="CS72" s="124"/>
      <c r="CT72" s="124"/>
      <c r="CU72" s="124"/>
      <c r="CV72" s="124"/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5"/>
      <c r="DQ72" s="123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5"/>
    </row>
    <row r="73" spans="1:165" ht="13.8">
      <c r="A73" s="123"/>
      <c r="B73" s="124"/>
      <c r="C73" s="124"/>
      <c r="D73" s="124"/>
      <c r="E73" s="124"/>
      <c r="F73" s="124"/>
      <c r="G73" s="124"/>
      <c r="H73" s="124"/>
      <c r="I73" s="124"/>
      <c r="J73" s="125"/>
      <c r="K73" s="123" t="s">
        <v>159</v>
      </c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  <c r="BB73" s="124"/>
      <c r="BC73" s="124"/>
      <c r="BD73" s="124"/>
      <c r="BE73" s="124"/>
      <c r="BF73" s="124"/>
      <c r="BG73" s="124"/>
      <c r="BH73" s="124"/>
      <c r="BI73" s="124"/>
      <c r="BJ73" s="124"/>
      <c r="BK73" s="124"/>
      <c r="BL73" s="124"/>
      <c r="BM73" s="124"/>
      <c r="BN73" s="124"/>
      <c r="BO73" s="124"/>
      <c r="BP73" s="124"/>
      <c r="BQ73" s="124"/>
      <c r="BR73" s="124"/>
      <c r="BS73" s="124"/>
      <c r="BT73" s="124"/>
      <c r="BU73" s="124"/>
      <c r="BV73" s="124"/>
      <c r="BW73" s="124"/>
      <c r="BX73" s="124"/>
      <c r="BY73" s="124"/>
      <c r="BZ73" s="124"/>
      <c r="CA73" s="124"/>
      <c r="CB73" s="124"/>
      <c r="CC73" s="124"/>
      <c r="CD73" s="124"/>
      <c r="CE73" s="124"/>
      <c r="CF73" s="124"/>
      <c r="CG73" s="124"/>
      <c r="CH73" s="124"/>
      <c r="CI73" s="124"/>
      <c r="CJ73" s="124"/>
      <c r="CK73" s="124"/>
      <c r="CL73" s="124"/>
      <c r="CM73" s="124"/>
      <c r="CN73" s="124"/>
      <c r="CO73" s="124"/>
      <c r="CP73" s="124"/>
      <c r="CQ73" s="124"/>
      <c r="CR73" s="124"/>
      <c r="CS73" s="124"/>
      <c r="CT73" s="124"/>
      <c r="CU73" s="124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5"/>
      <c r="DQ73" s="123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5"/>
    </row>
    <row r="74" spans="1:165" ht="13.8">
      <c r="A74" s="123"/>
      <c r="B74" s="124"/>
      <c r="C74" s="124"/>
      <c r="D74" s="124"/>
      <c r="E74" s="124"/>
      <c r="F74" s="124"/>
      <c r="G74" s="124"/>
      <c r="H74" s="124"/>
      <c r="I74" s="124"/>
      <c r="J74" s="125"/>
      <c r="K74" s="123" t="s">
        <v>82</v>
      </c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  <c r="BA74" s="124"/>
      <c r="BB74" s="124"/>
      <c r="BC74" s="124"/>
      <c r="BD74" s="124"/>
      <c r="BE74" s="124"/>
      <c r="BF74" s="124"/>
      <c r="BG74" s="124"/>
      <c r="BH74" s="124"/>
      <c r="BI74" s="124"/>
      <c r="BJ74" s="124"/>
      <c r="BK74" s="124"/>
      <c r="BL74" s="124"/>
      <c r="BM74" s="124"/>
      <c r="BN74" s="124"/>
      <c r="BO74" s="124"/>
      <c r="BP74" s="124"/>
      <c r="BQ74" s="124"/>
      <c r="BR74" s="124"/>
      <c r="BS74" s="124"/>
      <c r="BT74" s="124"/>
      <c r="BU74" s="124"/>
      <c r="BV74" s="124"/>
      <c r="BW74" s="124"/>
      <c r="BX74" s="124"/>
      <c r="BY74" s="124"/>
      <c r="BZ74" s="124"/>
      <c r="CA74" s="124"/>
      <c r="CB74" s="124"/>
      <c r="CC74" s="124"/>
      <c r="CD74" s="124"/>
      <c r="CE74" s="124"/>
      <c r="CF74" s="124"/>
      <c r="CG74" s="124"/>
      <c r="CH74" s="124"/>
      <c r="CI74" s="124"/>
      <c r="CJ74" s="124"/>
      <c r="CK74" s="124"/>
      <c r="CL74" s="124"/>
      <c r="CM74" s="124"/>
      <c r="CN74" s="124"/>
      <c r="CO74" s="124"/>
      <c r="CP74" s="124"/>
      <c r="CQ74" s="124"/>
      <c r="CR74" s="124"/>
      <c r="CS74" s="124"/>
      <c r="CT74" s="124"/>
      <c r="CU74" s="124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5"/>
      <c r="DQ74" s="123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124"/>
      <c r="EL74" s="124"/>
      <c r="EM74" s="124"/>
      <c r="EN74" s="124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124"/>
      <c r="FG74" s="124"/>
      <c r="FH74" s="124"/>
      <c r="FI74" s="125"/>
    </row>
    <row r="75" spans="1:165" ht="13.8">
      <c r="A75" s="123"/>
      <c r="B75" s="124"/>
      <c r="C75" s="124"/>
      <c r="D75" s="124"/>
      <c r="E75" s="124"/>
      <c r="F75" s="124"/>
      <c r="G75" s="124"/>
      <c r="H75" s="124"/>
      <c r="I75" s="124"/>
      <c r="J75" s="125"/>
      <c r="K75" s="123" t="s">
        <v>160</v>
      </c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124"/>
      <c r="BA75" s="124"/>
      <c r="BB75" s="124"/>
      <c r="BC75" s="124"/>
      <c r="BD75" s="124"/>
      <c r="BE75" s="124"/>
      <c r="BF75" s="124"/>
      <c r="BG75" s="124"/>
      <c r="BH75" s="124"/>
      <c r="BI75" s="124"/>
      <c r="BJ75" s="124"/>
      <c r="BK75" s="124"/>
      <c r="BL75" s="124"/>
      <c r="BM75" s="124"/>
      <c r="BN75" s="124"/>
      <c r="BO75" s="124"/>
      <c r="BP75" s="124"/>
      <c r="BQ75" s="124"/>
      <c r="BR75" s="124"/>
      <c r="BS75" s="124"/>
      <c r="BT75" s="124"/>
      <c r="BU75" s="124"/>
      <c r="BV75" s="124"/>
      <c r="BW75" s="124"/>
      <c r="BX75" s="124"/>
      <c r="BY75" s="124"/>
      <c r="BZ75" s="124"/>
      <c r="CA75" s="124"/>
      <c r="CB75" s="124"/>
      <c r="CC75" s="124"/>
      <c r="CD75" s="124"/>
      <c r="CE75" s="124"/>
      <c r="CF75" s="124"/>
      <c r="CG75" s="124"/>
      <c r="CH75" s="124"/>
      <c r="CI75" s="124"/>
      <c r="CJ75" s="124"/>
      <c r="CK75" s="124"/>
      <c r="CL75" s="124"/>
      <c r="CM75" s="124"/>
      <c r="CN75" s="124"/>
      <c r="CO75" s="124"/>
      <c r="CP75" s="124"/>
      <c r="CQ75" s="124"/>
      <c r="CR75" s="124"/>
      <c r="CS75" s="124"/>
      <c r="CT75" s="124"/>
      <c r="CU75" s="124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5"/>
      <c r="DQ75" s="123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24"/>
      <c r="FE75" s="124"/>
      <c r="FF75" s="124"/>
      <c r="FG75" s="124"/>
      <c r="FH75" s="124"/>
      <c r="FI75" s="125"/>
    </row>
    <row r="76" spans="1:165" ht="13.8">
      <c r="A76" s="123"/>
      <c r="B76" s="124"/>
      <c r="C76" s="124"/>
      <c r="D76" s="124"/>
      <c r="E76" s="124"/>
      <c r="F76" s="124"/>
      <c r="G76" s="124"/>
      <c r="H76" s="124"/>
      <c r="I76" s="124"/>
      <c r="J76" s="125"/>
      <c r="K76" s="123" t="s">
        <v>161</v>
      </c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/>
      <c r="AU76" s="124"/>
      <c r="AV76" s="124"/>
      <c r="AW76" s="124"/>
      <c r="AX76" s="124"/>
      <c r="AY76" s="124"/>
      <c r="AZ76" s="124"/>
      <c r="BA76" s="124"/>
      <c r="BB76" s="124"/>
      <c r="BC76" s="124"/>
      <c r="BD76" s="124"/>
      <c r="BE76" s="124"/>
      <c r="BF76" s="124"/>
      <c r="BG76" s="124"/>
      <c r="BH76" s="124"/>
      <c r="BI76" s="124"/>
      <c r="BJ76" s="124"/>
      <c r="BK76" s="124"/>
      <c r="BL76" s="124"/>
      <c r="BM76" s="124"/>
      <c r="BN76" s="124"/>
      <c r="BO76" s="124"/>
      <c r="BP76" s="124"/>
      <c r="BQ76" s="124"/>
      <c r="BR76" s="124"/>
      <c r="BS76" s="124"/>
      <c r="BT76" s="124"/>
      <c r="BU76" s="124"/>
      <c r="BV76" s="124"/>
      <c r="BW76" s="124"/>
      <c r="BX76" s="124"/>
      <c r="BY76" s="124"/>
      <c r="BZ76" s="124"/>
      <c r="CA76" s="124"/>
      <c r="CB76" s="124"/>
      <c r="CC76" s="124"/>
      <c r="CD76" s="124"/>
      <c r="CE76" s="124"/>
      <c r="CF76" s="124"/>
      <c r="CG76" s="124"/>
      <c r="CH76" s="124"/>
      <c r="CI76" s="124"/>
      <c r="CJ76" s="124"/>
      <c r="CK76" s="124"/>
      <c r="CL76" s="124"/>
      <c r="CM76" s="124"/>
      <c r="CN76" s="124"/>
      <c r="CO76" s="124"/>
      <c r="CP76" s="124"/>
      <c r="CQ76" s="124"/>
      <c r="CR76" s="124"/>
      <c r="CS76" s="124"/>
      <c r="CT76" s="124"/>
      <c r="CU76" s="124"/>
      <c r="CV76" s="124"/>
      <c r="CW76" s="124"/>
      <c r="CX76" s="124"/>
      <c r="CY76" s="124"/>
      <c r="CZ76" s="124"/>
      <c r="DA76" s="124"/>
      <c r="DB76" s="124"/>
      <c r="DC76" s="124"/>
      <c r="DD76" s="124"/>
      <c r="DE76" s="124"/>
      <c r="DF76" s="124"/>
      <c r="DG76" s="124"/>
      <c r="DH76" s="124"/>
      <c r="DI76" s="124"/>
      <c r="DJ76" s="124"/>
      <c r="DK76" s="124"/>
      <c r="DL76" s="124"/>
      <c r="DM76" s="124"/>
      <c r="DN76" s="124"/>
      <c r="DO76" s="124"/>
      <c r="DP76" s="125"/>
      <c r="DQ76" s="123"/>
      <c r="DR76" s="124"/>
      <c r="DS76" s="124"/>
      <c r="DT76" s="124"/>
      <c r="DU76" s="124"/>
      <c r="DV76" s="124"/>
      <c r="DW76" s="124"/>
      <c r="DX76" s="124"/>
      <c r="DY76" s="124"/>
      <c r="DZ76" s="124"/>
      <c r="EA76" s="124"/>
      <c r="EB76" s="124"/>
      <c r="EC76" s="124"/>
      <c r="ED76" s="124"/>
      <c r="EE76" s="124"/>
      <c r="EF76" s="124"/>
      <c r="EG76" s="124"/>
      <c r="EH76" s="124"/>
      <c r="EI76" s="124"/>
      <c r="EJ76" s="124"/>
      <c r="EK76" s="124"/>
      <c r="EL76" s="124"/>
      <c r="EM76" s="124"/>
      <c r="EN76" s="124"/>
      <c r="EO76" s="124"/>
      <c r="EP76" s="124"/>
      <c r="EQ76" s="124"/>
      <c r="ER76" s="124"/>
      <c r="ES76" s="124"/>
      <c r="ET76" s="124"/>
      <c r="EU76" s="124"/>
      <c r="EV76" s="124"/>
      <c r="EW76" s="124"/>
      <c r="EX76" s="124"/>
      <c r="EY76" s="124"/>
      <c r="EZ76" s="124"/>
      <c r="FA76" s="124"/>
      <c r="FB76" s="124"/>
      <c r="FC76" s="124"/>
      <c r="FD76" s="124"/>
      <c r="FE76" s="124"/>
      <c r="FF76" s="124"/>
      <c r="FG76" s="124"/>
      <c r="FH76" s="124"/>
      <c r="FI76" s="125"/>
    </row>
    <row r="77" spans="1:165" ht="13.8">
      <c r="A77" s="123"/>
      <c r="B77" s="124"/>
      <c r="C77" s="124"/>
      <c r="D77" s="124"/>
      <c r="E77" s="124"/>
      <c r="F77" s="124"/>
      <c r="G77" s="124"/>
      <c r="H77" s="124"/>
      <c r="I77" s="124"/>
      <c r="J77" s="125"/>
      <c r="K77" s="123" t="s">
        <v>82</v>
      </c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U77" s="124"/>
      <c r="AV77" s="124"/>
      <c r="AW77" s="124"/>
      <c r="AX77" s="124"/>
      <c r="AY77" s="124"/>
      <c r="AZ77" s="124"/>
      <c r="BA77" s="124"/>
      <c r="BB77" s="124"/>
      <c r="BC77" s="124"/>
      <c r="BD77" s="124"/>
      <c r="BE77" s="124"/>
      <c r="BF77" s="124"/>
      <c r="BG77" s="124"/>
      <c r="BH77" s="124"/>
      <c r="BI77" s="124"/>
      <c r="BJ77" s="124"/>
      <c r="BK77" s="124"/>
      <c r="BL77" s="124"/>
      <c r="BM77" s="124"/>
      <c r="BN77" s="124"/>
      <c r="BO77" s="124"/>
      <c r="BP77" s="124"/>
      <c r="BQ77" s="124"/>
      <c r="BR77" s="124"/>
      <c r="BS77" s="124"/>
      <c r="BT77" s="124"/>
      <c r="BU77" s="124"/>
      <c r="BV77" s="124"/>
      <c r="BW77" s="124"/>
      <c r="BX77" s="124"/>
      <c r="BY77" s="124"/>
      <c r="BZ77" s="124"/>
      <c r="CA77" s="124"/>
      <c r="CB77" s="124"/>
      <c r="CC77" s="124"/>
      <c r="CD77" s="124"/>
      <c r="CE77" s="124"/>
      <c r="CF77" s="124"/>
      <c r="CG77" s="124"/>
      <c r="CH77" s="124"/>
      <c r="CI77" s="124"/>
      <c r="CJ77" s="124"/>
      <c r="CK77" s="124"/>
      <c r="CL77" s="124"/>
      <c r="CM77" s="124"/>
      <c r="CN77" s="124"/>
      <c r="CO77" s="124"/>
      <c r="CP77" s="124"/>
      <c r="CQ77" s="124"/>
      <c r="CR77" s="124"/>
      <c r="CS77" s="124"/>
      <c r="CT77" s="124"/>
      <c r="CU77" s="124"/>
      <c r="CV77" s="124"/>
      <c r="CW77" s="124"/>
      <c r="CX77" s="124"/>
      <c r="CY77" s="124"/>
      <c r="CZ77" s="124"/>
      <c r="DA77" s="124"/>
      <c r="DB77" s="124"/>
      <c r="DC77" s="124"/>
      <c r="DD77" s="124"/>
      <c r="DE77" s="124"/>
      <c r="DF77" s="124"/>
      <c r="DG77" s="124"/>
      <c r="DH77" s="124"/>
      <c r="DI77" s="124"/>
      <c r="DJ77" s="124"/>
      <c r="DK77" s="124"/>
      <c r="DL77" s="124"/>
      <c r="DM77" s="124"/>
      <c r="DN77" s="124"/>
      <c r="DO77" s="124"/>
      <c r="DP77" s="125"/>
      <c r="DQ77" s="123"/>
      <c r="DR77" s="124"/>
      <c r="DS77" s="124"/>
      <c r="DT77" s="124"/>
      <c r="DU77" s="124"/>
      <c r="DV77" s="124"/>
      <c r="DW77" s="124"/>
      <c r="DX77" s="124"/>
      <c r="DY77" s="124"/>
      <c r="DZ77" s="124"/>
      <c r="EA77" s="124"/>
      <c r="EB77" s="124"/>
      <c r="EC77" s="124"/>
      <c r="ED77" s="124"/>
      <c r="EE77" s="124"/>
      <c r="EF77" s="124"/>
      <c r="EG77" s="124"/>
      <c r="EH77" s="124"/>
      <c r="EI77" s="124"/>
      <c r="EJ77" s="124"/>
      <c r="EK77" s="124"/>
      <c r="EL77" s="124"/>
      <c r="EM77" s="124"/>
      <c r="EN77" s="124"/>
      <c r="EO77" s="124"/>
      <c r="EP77" s="124"/>
      <c r="EQ77" s="124"/>
      <c r="ER77" s="124"/>
      <c r="ES77" s="124"/>
      <c r="ET77" s="124"/>
      <c r="EU77" s="124"/>
      <c r="EV77" s="124"/>
      <c r="EW77" s="124"/>
      <c r="EX77" s="124"/>
      <c r="EY77" s="124"/>
      <c r="EZ77" s="124"/>
      <c r="FA77" s="124"/>
      <c r="FB77" s="124"/>
      <c r="FC77" s="124"/>
      <c r="FD77" s="124"/>
      <c r="FE77" s="124"/>
      <c r="FF77" s="124"/>
      <c r="FG77" s="124"/>
      <c r="FH77" s="124"/>
      <c r="FI77" s="125"/>
    </row>
    <row r="78" spans="1:165" ht="13.8">
      <c r="A78" s="123"/>
      <c r="B78" s="124"/>
      <c r="C78" s="124"/>
      <c r="D78" s="124"/>
      <c r="E78" s="124"/>
      <c r="F78" s="124"/>
      <c r="G78" s="124"/>
      <c r="H78" s="124"/>
      <c r="I78" s="124"/>
      <c r="J78" s="125"/>
      <c r="K78" s="123" t="s">
        <v>162</v>
      </c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4"/>
      <c r="AU78" s="124"/>
      <c r="AV78" s="124"/>
      <c r="AW78" s="124"/>
      <c r="AX78" s="124"/>
      <c r="AY78" s="124"/>
      <c r="AZ78" s="124"/>
      <c r="BA78" s="124"/>
      <c r="BB78" s="124"/>
      <c r="BC78" s="124"/>
      <c r="BD78" s="124"/>
      <c r="BE78" s="124"/>
      <c r="BF78" s="124"/>
      <c r="BG78" s="124"/>
      <c r="BH78" s="124"/>
      <c r="BI78" s="124"/>
      <c r="BJ78" s="124"/>
      <c r="BK78" s="124"/>
      <c r="BL78" s="124"/>
      <c r="BM78" s="124"/>
      <c r="BN78" s="124"/>
      <c r="BO78" s="124"/>
      <c r="BP78" s="124"/>
      <c r="BQ78" s="124"/>
      <c r="BR78" s="124"/>
      <c r="BS78" s="124"/>
      <c r="BT78" s="124"/>
      <c r="BU78" s="124"/>
      <c r="BV78" s="124"/>
      <c r="BW78" s="124"/>
      <c r="BX78" s="124"/>
      <c r="BY78" s="124"/>
      <c r="BZ78" s="124"/>
      <c r="CA78" s="124"/>
      <c r="CB78" s="124"/>
      <c r="CC78" s="124"/>
      <c r="CD78" s="124"/>
      <c r="CE78" s="124"/>
      <c r="CF78" s="124"/>
      <c r="CG78" s="124"/>
      <c r="CH78" s="124"/>
      <c r="CI78" s="124"/>
      <c r="CJ78" s="124"/>
      <c r="CK78" s="124"/>
      <c r="CL78" s="124"/>
      <c r="CM78" s="124"/>
      <c r="CN78" s="124"/>
      <c r="CO78" s="124"/>
      <c r="CP78" s="124"/>
      <c r="CQ78" s="124"/>
      <c r="CR78" s="124"/>
      <c r="CS78" s="124"/>
      <c r="CT78" s="124"/>
      <c r="CU78" s="124"/>
      <c r="CV78" s="124"/>
      <c r="CW78" s="124"/>
      <c r="CX78" s="124"/>
      <c r="CY78" s="124"/>
      <c r="CZ78" s="124"/>
      <c r="DA78" s="124"/>
      <c r="DB78" s="124"/>
      <c r="DC78" s="124"/>
      <c r="DD78" s="124"/>
      <c r="DE78" s="124"/>
      <c r="DF78" s="124"/>
      <c r="DG78" s="124"/>
      <c r="DH78" s="124"/>
      <c r="DI78" s="124"/>
      <c r="DJ78" s="124"/>
      <c r="DK78" s="124"/>
      <c r="DL78" s="124"/>
      <c r="DM78" s="124"/>
      <c r="DN78" s="124"/>
      <c r="DO78" s="124"/>
      <c r="DP78" s="125"/>
      <c r="DQ78" s="123"/>
      <c r="DR78" s="124"/>
      <c r="DS78" s="124"/>
      <c r="DT78" s="124"/>
      <c r="DU78" s="124"/>
      <c r="DV78" s="124"/>
      <c r="DW78" s="124"/>
      <c r="DX78" s="124"/>
      <c r="DY78" s="124"/>
      <c r="DZ78" s="124"/>
      <c r="EA78" s="124"/>
      <c r="EB78" s="124"/>
      <c r="EC78" s="124"/>
      <c r="ED78" s="124"/>
      <c r="EE78" s="124"/>
      <c r="EF78" s="124"/>
      <c r="EG78" s="124"/>
      <c r="EH78" s="124"/>
      <c r="EI78" s="124"/>
      <c r="EJ78" s="124"/>
      <c r="EK78" s="124"/>
      <c r="EL78" s="124"/>
      <c r="EM78" s="124"/>
      <c r="EN78" s="124"/>
      <c r="EO78" s="124"/>
      <c r="EP78" s="124"/>
      <c r="EQ78" s="124"/>
      <c r="ER78" s="124"/>
      <c r="ES78" s="124"/>
      <c r="ET78" s="124"/>
      <c r="EU78" s="124"/>
      <c r="EV78" s="124"/>
      <c r="EW78" s="124"/>
      <c r="EX78" s="124"/>
      <c r="EY78" s="124"/>
      <c r="EZ78" s="124"/>
      <c r="FA78" s="124"/>
      <c r="FB78" s="124"/>
      <c r="FC78" s="124"/>
      <c r="FD78" s="124"/>
      <c r="FE78" s="124"/>
      <c r="FF78" s="124"/>
      <c r="FG78" s="124"/>
      <c r="FH78" s="124"/>
      <c r="FI78" s="125"/>
    </row>
    <row r="79" spans="1:165" ht="13.8">
      <c r="A79" s="123"/>
      <c r="B79" s="124"/>
      <c r="C79" s="124"/>
      <c r="D79" s="124"/>
      <c r="E79" s="124"/>
      <c r="F79" s="124"/>
      <c r="G79" s="124"/>
      <c r="H79" s="124"/>
      <c r="I79" s="124"/>
      <c r="J79" s="125"/>
      <c r="K79" s="123" t="s">
        <v>162</v>
      </c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4"/>
      <c r="AQ79" s="124"/>
      <c r="AR79" s="124"/>
      <c r="AS79" s="124"/>
      <c r="AT79" s="124"/>
      <c r="AU79" s="124"/>
      <c r="AV79" s="124"/>
      <c r="AW79" s="124"/>
      <c r="AX79" s="124"/>
      <c r="AY79" s="124"/>
      <c r="AZ79" s="124"/>
      <c r="BA79" s="124"/>
      <c r="BB79" s="124"/>
      <c r="BC79" s="124"/>
      <c r="BD79" s="124"/>
      <c r="BE79" s="124"/>
      <c r="BF79" s="124"/>
      <c r="BG79" s="124"/>
      <c r="BH79" s="124"/>
      <c r="BI79" s="124"/>
      <c r="BJ79" s="124"/>
      <c r="BK79" s="124"/>
      <c r="BL79" s="124"/>
      <c r="BM79" s="124"/>
      <c r="BN79" s="124"/>
      <c r="BO79" s="124"/>
      <c r="BP79" s="124"/>
      <c r="BQ79" s="124"/>
      <c r="BR79" s="124"/>
      <c r="BS79" s="124"/>
      <c r="BT79" s="124"/>
      <c r="BU79" s="124"/>
      <c r="BV79" s="124"/>
      <c r="BW79" s="124"/>
      <c r="BX79" s="124"/>
      <c r="BY79" s="124"/>
      <c r="BZ79" s="124"/>
      <c r="CA79" s="124"/>
      <c r="CB79" s="124"/>
      <c r="CC79" s="124"/>
      <c r="CD79" s="124"/>
      <c r="CE79" s="124"/>
      <c r="CF79" s="124"/>
      <c r="CG79" s="124"/>
      <c r="CH79" s="124"/>
      <c r="CI79" s="124"/>
      <c r="CJ79" s="124"/>
      <c r="CK79" s="124"/>
      <c r="CL79" s="124"/>
      <c r="CM79" s="124"/>
      <c r="CN79" s="124"/>
      <c r="CO79" s="124"/>
      <c r="CP79" s="124"/>
      <c r="CQ79" s="124"/>
      <c r="CR79" s="124"/>
      <c r="CS79" s="124"/>
      <c r="CT79" s="124"/>
      <c r="CU79" s="124"/>
      <c r="CV79" s="124"/>
      <c r="CW79" s="124"/>
      <c r="CX79" s="124"/>
      <c r="CY79" s="124"/>
      <c r="CZ79" s="124"/>
      <c r="DA79" s="124"/>
      <c r="DB79" s="124"/>
      <c r="DC79" s="124"/>
      <c r="DD79" s="124"/>
      <c r="DE79" s="124"/>
      <c r="DF79" s="124"/>
      <c r="DG79" s="124"/>
      <c r="DH79" s="124"/>
      <c r="DI79" s="124"/>
      <c r="DJ79" s="124"/>
      <c r="DK79" s="124"/>
      <c r="DL79" s="124"/>
      <c r="DM79" s="124"/>
      <c r="DN79" s="124"/>
      <c r="DO79" s="124"/>
      <c r="DP79" s="125"/>
      <c r="DQ79" s="123"/>
      <c r="DR79" s="124"/>
      <c r="DS79" s="124"/>
      <c r="DT79" s="124"/>
      <c r="DU79" s="124"/>
      <c r="DV79" s="124"/>
      <c r="DW79" s="124"/>
      <c r="DX79" s="124"/>
      <c r="DY79" s="124"/>
      <c r="DZ79" s="124"/>
      <c r="EA79" s="124"/>
      <c r="EB79" s="124"/>
      <c r="EC79" s="124"/>
      <c r="ED79" s="124"/>
      <c r="EE79" s="124"/>
      <c r="EF79" s="124"/>
      <c r="EG79" s="124"/>
      <c r="EH79" s="124"/>
      <c r="EI79" s="124"/>
      <c r="EJ79" s="124"/>
      <c r="EK79" s="124"/>
      <c r="EL79" s="124"/>
      <c r="EM79" s="124"/>
      <c r="EN79" s="124"/>
      <c r="EO79" s="124"/>
      <c r="EP79" s="124"/>
      <c r="EQ79" s="124"/>
      <c r="ER79" s="124"/>
      <c r="ES79" s="124"/>
      <c r="ET79" s="124"/>
      <c r="EU79" s="124"/>
      <c r="EV79" s="124"/>
      <c r="EW79" s="124"/>
      <c r="EX79" s="124"/>
      <c r="EY79" s="124"/>
      <c r="EZ79" s="124"/>
      <c r="FA79" s="124"/>
      <c r="FB79" s="124"/>
      <c r="FC79" s="124"/>
      <c r="FD79" s="124"/>
      <c r="FE79" s="124"/>
      <c r="FF79" s="124"/>
      <c r="FG79" s="124"/>
      <c r="FH79" s="124"/>
      <c r="FI79" s="125"/>
    </row>
  </sheetData>
  <mergeCells count="123">
    <mergeCell ref="AD14:AG14"/>
    <mergeCell ref="EK7:EN7"/>
    <mergeCell ref="EC6:EY6"/>
    <mergeCell ref="EJ12:EY12"/>
    <mergeCell ref="DS7:EJ7"/>
    <mergeCell ref="A9:EY9"/>
    <mergeCell ref="EO7:ER7"/>
    <mergeCell ref="DL7:DO7"/>
    <mergeCell ref="BD14:BJ14"/>
    <mergeCell ref="AK14:BB14"/>
    <mergeCell ref="EJ16:EY16"/>
    <mergeCell ref="EJ20:EY20"/>
    <mergeCell ref="DG2:EY2"/>
    <mergeCell ref="DG4:EY4"/>
    <mergeCell ref="DG5:EY5"/>
    <mergeCell ref="DG3:EY3"/>
    <mergeCell ref="EJ18:EY18"/>
    <mergeCell ref="DG6:DZ6"/>
    <mergeCell ref="K31:DP31"/>
    <mergeCell ref="AU52:DD52"/>
    <mergeCell ref="A52:AS52"/>
    <mergeCell ref="AS21:DP21"/>
    <mergeCell ref="A10:EY10"/>
    <mergeCell ref="EJ13:EY13"/>
    <mergeCell ref="EJ14:EY14"/>
    <mergeCell ref="AS22:DP22"/>
    <mergeCell ref="A21:AN21"/>
    <mergeCell ref="EJ15:EY15"/>
    <mergeCell ref="A48:AS48"/>
    <mergeCell ref="AU49:DD49"/>
    <mergeCell ref="A45:FC45"/>
    <mergeCell ref="A49:AS49"/>
    <mergeCell ref="AU53:DD53"/>
    <mergeCell ref="EJ21:EY21"/>
    <mergeCell ref="A38:FI38"/>
    <mergeCell ref="A43:FF43"/>
    <mergeCell ref="A39:FI39"/>
    <mergeCell ref="A40:FI40"/>
    <mergeCell ref="AU48:DD48"/>
    <mergeCell ref="A17:AN19"/>
    <mergeCell ref="EJ19:EY19"/>
    <mergeCell ref="A33:EY33"/>
    <mergeCell ref="A27:AN29"/>
    <mergeCell ref="EJ22:EY22"/>
    <mergeCell ref="EJ17:EY17"/>
    <mergeCell ref="A31:J31"/>
    <mergeCell ref="AS17:DP19"/>
    <mergeCell ref="A46:EY46"/>
    <mergeCell ref="A36:FI36"/>
    <mergeCell ref="DQ31:FI31"/>
    <mergeCell ref="A35:EY35"/>
    <mergeCell ref="A37:FI37"/>
    <mergeCell ref="AU47:DD47"/>
    <mergeCell ref="AU51:DD51"/>
    <mergeCell ref="A50:AS50"/>
    <mergeCell ref="AU50:DD50"/>
    <mergeCell ref="A51:AS51"/>
    <mergeCell ref="A42:FH42"/>
    <mergeCell ref="A59:EY59"/>
    <mergeCell ref="AU55:DD55"/>
    <mergeCell ref="A24:AN25"/>
    <mergeCell ref="A22:AN22"/>
    <mergeCell ref="AS24:DP25"/>
    <mergeCell ref="A53:AS53"/>
    <mergeCell ref="A41:EY41"/>
    <mergeCell ref="A47:AS47"/>
    <mergeCell ref="A44:EY44"/>
    <mergeCell ref="AS27:DP29"/>
    <mergeCell ref="A63:FI63"/>
    <mergeCell ref="DQ65:FI65"/>
    <mergeCell ref="A54:AS54"/>
    <mergeCell ref="A71:J71"/>
    <mergeCell ref="K71:DP71"/>
    <mergeCell ref="A68:J68"/>
    <mergeCell ref="A67:J67"/>
    <mergeCell ref="K66:DP66"/>
    <mergeCell ref="A61:FI61"/>
    <mergeCell ref="A57:EY57"/>
    <mergeCell ref="A66:J66"/>
    <mergeCell ref="DQ66:FI66"/>
    <mergeCell ref="K65:DP65"/>
    <mergeCell ref="DQ69:FI69"/>
    <mergeCell ref="A69:J69"/>
    <mergeCell ref="A56:EY56"/>
    <mergeCell ref="A58:EY58"/>
    <mergeCell ref="A65:J65"/>
    <mergeCell ref="A60:EY60"/>
    <mergeCell ref="A62:FI62"/>
    <mergeCell ref="DQ74:FI74"/>
    <mergeCell ref="DQ72:FI72"/>
    <mergeCell ref="AU54:DD54"/>
    <mergeCell ref="A55:AS55"/>
    <mergeCell ref="DQ68:FI68"/>
    <mergeCell ref="K68:DP68"/>
    <mergeCell ref="K70:DP70"/>
    <mergeCell ref="K69:DP69"/>
    <mergeCell ref="DQ67:FI67"/>
    <mergeCell ref="K67:DP67"/>
    <mergeCell ref="DQ71:FI71"/>
    <mergeCell ref="DQ70:FI70"/>
    <mergeCell ref="A70:J70"/>
    <mergeCell ref="A74:J74"/>
    <mergeCell ref="A73:J73"/>
    <mergeCell ref="K74:DP74"/>
    <mergeCell ref="K72:DP72"/>
    <mergeCell ref="A72:J72"/>
    <mergeCell ref="DQ73:FI73"/>
    <mergeCell ref="K73:DP73"/>
    <mergeCell ref="A79:J79"/>
    <mergeCell ref="A75:J75"/>
    <mergeCell ref="A78:J78"/>
    <mergeCell ref="A77:J77"/>
    <mergeCell ref="A76:J76"/>
    <mergeCell ref="DQ76:FI76"/>
    <mergeCell ref="K76:DP76"/>
    <mergeCell ref="K75:DP75"/>
    <mergeCell ref="DQ75:FI75"/>
    <mergeCell ref="K77:DP77"/>
    <mergeCell ref="K79:DP79"/>
    <mergeCell ref="DQ79:FI79"/>
    <mergeCell ref="K78:DP78"/>
    <mergeCell ref="DQ77:FI77"/>
    <mergeCell ref="DQ78:FI7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 alignWithMargins="0"/>
  <rowBreaks count="2" manualBreakCount="2">
    <brk id="30" max="16383" man="1"/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M124"/>
  <sheetViews>
    <sheetView tabSelected="1" view="pageBreakPreview" topLeftCell="D124" zoomScale="75" zoomScaleNormal="75" workbookViewId="0">
      <selection activeCell="AY139" sqref="AY139"/>
    </sheetView>
  </sheetViews>
  <sheetFormatPr defaultRowHeight="10.199999999999999" customHeight="1"/>
  <cols>
    <col min="1" max="3" width="0.33203125" style="81" hidden="1" customWidth="1"/>
    <col min="4" max="48" width="0.33203125" style="81" customWidth="1"/>
    <col min="49" max="49" width="4.77734375" style="81" customWidth="1"/>
    <col min="50" max="50" width="0.33203125" style="81" customWidth="1"/>
    <col min="51" max="51" width="6.6640625" style="81" customWidth="1"/>
    <col min="52" max="52" width="8.6640625" style="81" customWidth="1"/>
    <col min="53" max="53" width="6.6640625" style="81" customWidth="1"/>
    <col min="54" max="54" width="8.77734375" style="81" customWidth="1"/>
    <col min="55" max="55" width="6.6640625" style="81" hidden="1" customWidth="1"/>
    <col min="56" max="56" width="8" style="81" customWidth="1"/>
    <col min="57" max="57" width="6.6640625" style="81" hidden="1" customWidth="1"/>
    <col min="58" max="58" width="11.88671875" style="48" customWidth="1"/>
    <col min="59" max="59" width="3.109375" style="81" hidden="1" customWidth="1"/>
    <col min="60" max="60" width="9.6640625" style="81" customWidth="1"/>
    <col min="61" max="61" width="10.5546875" style="81" customWidth="1"/>
    <col min="62" max="62" width="10.44140625" style="81" customWidth="1"/>
    <col min="63" max="66" width="9.6640625" style="81" customWidth="1"/>
    <col min="67" max="68" width="8.88671875" style="81" hidden="1" customWidth="1"/>
    <col min="69" max="69" width="11.21875" style="81" customWidth="1"/>
    <col min="70" max="70" width="10.6640625" style="81" customWidth="1"/>
    <col min="71" max="71" width="10" style="81" customWidth="1"/>
    <col min="72" max="72" width="10.44140625" style="81" customWidth="1"/>
    <col min="73" max="73" width="8" style="81" customWidth="1"/>
    <col min="74" max="74" width="8.33203125" style="81" customWidth="1"/>
    <col min="75" max="75" width="9.6640625" style="81" customWidth="1"/>
    <col min="76" max="76" width="7.5546875" style="81" customWidth="1"/>
    <col min="77" max="78" width="8.88671875" style="81" hidden="1" customWidth="1"/>
    <col min="79" max="79" width="10.6640625" style="81" customWidth="1"/>
    <col min="80" max="80" width="9.6640625" style="81" customWidth="1"/>
    <col min="81" max="81" width="9.109375" style="81" customWidth="1"/>
    <col min="82" max="82" width="10.44140625" style="81" customWidth="1"/>
    <col min="83" max="83" width="7.88671875" style="81" customWidth="1"/>
    <col min="84" max="84" width="8" style="81" customWidth="1"/>
    <col min="85" max="85" width="8.44140625" style="81" customWidth="1"/>
    <col min="86" max="86" width="8.33203125" style="81" customWidth="1"/>
    <col min="87" max="88" width="8.88671875" style="81" hidden="1" customWidth="1"/>
    <col min="89" max="16384" width="8.88671875" style="81"/>
  </cols>
  <sheetData>
    <row r="1" spans="1:88" ht="11.1" customHeight="1">
      <c r="BN1" s="82"/>
      <c r="BP1" s="82"/>
      <c r="CH1" s="82" t="s">
        <v>36</v>
      </c>
      <c r="CJ1" s="83" t="s">
        <v>36</v>
      </c>
    </row>
    <row r="2" spans="1:88" ht="13.2">
      <c r="A2" s="189" t="s">
        <v>201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</row>
    <row r="3" spans="1:88" ht="13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49"/>
      <c r="BG3" s="84"/>
      <c r="BH3" s="84"/>
      <c r="BI3" s="84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</row>
    <row r="4" spans="1:88" ht="13.2">
      <c r="A4" s="186" t="s">
        <v>34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8"/>
      <c r="AY4" s="174" t="s">
        <v>37</v>
      </c>
      <c r="AZ4" s="174" t="s">
        <v>38</v>
      </c>
      <c r="BA4" s="174" t="s">
        <v>39</v>
      </c>
      <c r="BB4" s="174" t="s">
        <v>40</v>
      </c>
      <c r="BC4" s="174" t="s">
        <v>41</v>
      </c>
      <c r="BD4" s="174" t="s">
        <v>59</v>
      </c>
      <c r="BE4" s="174" t="s">
        <v>42</v>
      </c>
      <c r="BF4" s="179" t="s">
        <v>43</v>
      </c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7"/>
    </row>
    <row r="5" spans="1:88" ht="13.2">
      <c r="A5" s="190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2"/>
      <c r="AY5" s="175"/>
      <c r="AZ5" s="175"/>
      <c r="BA5" s="175"/>
      <c r="BB5" s="175"/>
      <c r="BC5" s="175"/>
      <c r="BD5" s="175"/>
      <c r="BE5" s="175"/>
      <c r="BF5" s="172" t="s">
        <v>44</v>
      </c>
      <c r="BG5" s="175" t="s">
        <v>45</v>
      </c>
      <c r="BH5" s="186" t="s">
        <v>46</v>
      </c>
      <c r="BI5" s="187"/>
      <c r="BJ5" s="187"/>
      <c r="BK5" s="187"/>
      <c r="BL5" s="187"/>
      <c r="BM5" s="187"/>
      <c r="BN5" s="187"/>
      <c r="BO5" s="187"/>
      <c r="BP5" s="188"/>
      <c r="BQ5" s="174" t="s">
        <v>47</v>
      </c>
      <c r="BR5" s="186" t="s">
        <v>46</v>
      </c>
      <c r="BS5" s="187"/>
      <c r="BT5" s="187"/>
      <c r="BU5" s="187"/>
      <c r="BV5" s="187"/>
      <c r="BW5" s="187"/>
      <c r="BX5" s="187"/>
      <c r="BY5" s="187"/>
      <c r="BZ5" s="188"/>
      <c r="CA5" s="174" t="s">
        <v>48</v>
      </c>
      <c r="CB5" s="186" t="s">
        <v>46</v>
      </c>
      <c r="CC5" s="187"/>
      <c r="CD5" s="187"/>
      <c r="CE5" s="187"/>
      <c r="CF5" s="187"/>
      <c r="CG5" s="187"/>
      <c r="CH5" s="187"/>
      <c r="CI5" s="187"/>
      <c r="CJ5" s="188"/>
    </row>
    <row r="6" spans="1:88" ht="169.35" customHeight="1">
      <c r="A6" s="190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2"/>
      <c r="AY6" s="175"/>
      <c r="AZ6" s="175"/>
      <c r="BA6" s="175"/>
      <c r="BB6" s="175"/>
      <c r="BC6" s="175"/>
      <c r="BD6" s="175"/>
      <c r="BE6" s="175"/>
      <c r="BF6" s="172"/>
      <c r="BG6" s="175"/>
      <c r="BH6" s="174" t="s">
        <v>49</v>
      </c>
      <c r="BI6" s="171" t="s">
        <v>50</v>
      </c>
      <c r="BJ6" s="171" t="s">
        <v>51</v>
      </c>
      <c r="BK6" s="171" t="s">
        <v>52</v>
      </c>
      <c r="BL6" s="171" t="s">
        <v>53</v>
      </c>
      <c r="BM6" s="171" t="s">
        <v>54</v>
      </c>
      <c r="BN6" s="171"/>
      <c r="BO6" s="174" t="s">
        <v>55</v>
      </c>
      <c r="BP6" s="174" t="s">
        <v>56</v>
      </c>
      <c r="BQ6" s="175"/>
      <c r="BR6" s="174" t="s">
        <v>49</v>
      </c>
      <c r="BS6" s="171" t="s">
        <v>50</v>
      </c>
      <c r="BT6" s="171" t="s">
        <v>51</v>
      </c>
      <c r="BU6" s="171" t="s">
        <v>52</v>
      </c>
      <c r="BV6" s="171" t="s">
        <v>53</v>
      </c>
      <c r="BW6" s="171" t="s">
        <v>54</v>
      </c>
      <c r="BX6" s="171"/>
      <c r="BY6" s="174" t="s">
        <v>55</v>
      </c>
      <c r="BZ6" s="174" t="s">
        <v>56</v>
      </c>
      <c r="CA6" s="175"/>
      <c r="CB6" s="174" t="s">
        <v>49</v>
      </c>
      <c r="CC6" s="171" t="s">
        <v>50</v>
      </c>
      <c r="CD6" s="171" t="s">
        <v>51</v>
      </c>
      <c r="CE6" s="171" t="s">
        <v>52</v>
      </c>
      <c r="CF6" s="171" t="s">
        <v>53</v>
      </c>
      <c r="CG6" s="171" t="s">
        <v>54</v>
      </c>
      <c r="CH6" s="171"/>
      <c r="CI6" s="174" t="s">
        <v>55</v>
      </c>
      <c r="CJ6" s="174" t="s">
        <v>56</v>
      </c>
    </row>
    <row r="7" spans="1:88" ht="31.2" customHeight="1">
      <c r="A7" s="193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5"/>
      <c r="AY7" s="176"/>
      <c r="AZ7" s="176"/>
      <c r="BA7" s="176"/>
      <c r="BB7" s="176"/>
      <c r="BC7" s="176"/>
      <c r="BD7" s="176"/>
      <c r="BE7" s="176"/>
      <c r="BF7" s="173"/>
      <c r="BG7" s="176"/>
      <c r="BH7" s="176"/>
      <c r="BI7" s="171"/>
      <c r="BJ7" s="171"/>
      <c r="BK7" s="171"/>
      <c r="BL7" s="171"/>
      <c r="BM7" s="88" t="s">
        <v>57</v>
      </c>
      <c r="BN7" s="88" t="s">
        <v>58</v>
      </c>
      <c r="BO7" s="176"/>
      <c r="BP7" s="176"/>
      <c r="BQ7" s="176"/>
      <c r="BR7" s="176"/>
      <c r="BS7" s="171"/>
      <c r="BT7" s="171"/>
      <c r="BU7" s="171"/>
      <c r="BV7" s="171"/>
      <c r="BW7" s="88" t="s">
        <v>57</v>
      </c>
      <c r="BX7" s="88" t="s">
        <v>58</v>
      </c>
      <c r="BY7" s="176"/>
      <c r="BZ7" s="176"/>
      <c r="CA7" s="176"/>
      <c r="CB7" s="176"/>
      <c r="CC7" s="171"/>
      <c r="CD7" s="171"/>
      <c r="CE7" s="171"/>
      <c r="CF7" s="171"/>
      <c r="CG7" s="88" t="s">
        <v>57</v>
      </c>
      <c r="CH7" s="88" t="s">
        <v>58</v>
      </c>
      <c r="CI7" s="176"/>
      <c r="CJ7" s="176"/>
    </row>
    <row r="8" spans="1:88" ht="11.1" customHeight="1">
      <c r="A8" s="181">
        <v>1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90">
        <v>2</v>
      </c>
      <c r="AZ8" s="88">
        <v>3</v>
      </c>
      <c r="BA8" s="88">
        <v>4</v>
      </c>
      <c r="BB8" s="88">
        <v>5</v>
      </c>
      <c r="BC8" s="88">
        <v>6</v>
      </c>
      <c r="BD8" s="88">
        <v>6</v>
      </c>
      <c r="BE8" s="88">
        <v>8</v>
      </c>
      <c r="BF8" s="50">
        <v>7</v>
      </c>
      <c r="BG8" s="88">
        <v>10</v>
      </c>
      <c r="BH8" s="88">
        <v>8</v>
      </c>
      <c r="BI8" s="88">
        <v>9</v>
      </c>
      <c r="BJ8" s="88">
        <v>10</v>
      </c>
      <c r="BK8" s="88">
        <v>11</v>
      </c>
      <c r="BL8" s="88">
        <v>12</v>
      </c>
      <c r="BM8" s="88">
        <v>13</v>
      </c>
      <c r="BN8" s="88">
        <v>17</v>
      </c>
      <c r="BO8" s="88">
        <v>18</v>
      </c>
      <c r="BP8" s="88">
        <v>14</v>
      </c>
      <c r="BQ8" s="88">
        <v>15</v>
      </c>
      <c r="BR8" s="88">
        <v>16</v>
      </c>
      <c r="BS8" s="88">
        <v>17</v>
      </c>
      <c r="BT8" s="88">
        <v>18</v>
      </c>
      <c r="BU8" s="88">
        <v>19</v>
      </c>
      <c r="BV8" s="88">
        <v>20</v>
      </c>
      <c r="BW8" s="88">
        <v>26</v>
      </c>
      <c r="BX8" s="88">
        <v>27</v>
      </c>
      <c r="BY8" s="88">
        <v>21</v>
      </c>
      <c r="BZ8" s="88">
        <v>22</v>
      </c>
      <c r="CA8" s="88">
        <v>23</v>
      </c>
      <c r="CB8" s="88">
        <v>24</v>
      </c>
      <c r="CC8" s="88">
        <v>25</v>
      </c>
      <c r="CD8" s="88">
        <v>26</v>
      </c>
      <c r="CE8" s="88">
        <v>27</v>
      </c>
      <c r="CF8" s="88">
        <v>35</v>
      </c>
      <c r="CG8" s="88">
        <v>28</v>
      </c>
      <c r="CH8" s="88">
        <v>29</v>
      </c>
      <c r="CI8" s="88">
        <v>30</v>
      </c>
      <c r="CJ8" s="88">
        <v>31</v>
      </c>
    </row>
    <row r="9" spans="1:88" ht="33.450000000000003" customHeight="1">
      <c r="A9" s="91"/>
      <c r="B9" s="184" t="s">
        <v>61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5"/>
      <c r="AY9" s="89" t="s">
        <v>62</v>
      </c>
      <c r="AZ9" s="92" t="s">
        <v>63</v>
      </c>
      <c r="BA9" s="92" t="s">
        <v>63</v>
      </c>
      <c r="BB9" s="92" t="s">
        <v>64</v>
      </c>
      <c r="BC9" s="92"/>
      <c r="BD9" s="92" t="s">
        <v>63</v>
      </c>
      <c r="BE9" s="92"/>
      <c r="BF9" s="51">
        <f>BF11</f>
        <v>300000</v>
      </c>
      <c r="BG9" s="58"/>
      <c r="BH9" s="57">
        <v>0</v>
      </c>
      <c r="BI9" s="57">
        <v>0</v>
      </c>
      <c r="BJ9" s="57">
        <v>0</v>
      </c>
      <c r="BK9" s="57">
        <v>0</v>
      </c>
      <c r="BL9" s="57">
        <v>0</v>
      </c>
      <c r="BM9" s="57">
        <f>BF9</f>
        <v>300000</v>
      </c>
      <c r="BN9" s="57">
        <v>0</v>
      </c>
      <c r="BO9" s="57">
        <v>286000</v>
      </c>
      <c r="BP9" s="57">
        <v>0</v>
      </c>
      <c r="BQ9" s="77">
        <f>BQ11</f>
        <v>300000</v>
      </c>
      <c r="BR9" s="57">
        <v>0</v>
      </c>
      <c r="BS9" s="57">
        <v>0</v>
      </c>
      <c r="BT9" s="57">
        <v>0</v>
      </c>
      <c r="BU9" s="57">
        <v>0</v>
      </c>
      <c r="BV9" s="57">
        <v>0</v>
      </c>
      <c r="BW9" s="57">
        <f>BQ9</f>
        <v>300000</v>
      </c>
      <c r="BX9" s="57">
        <v>0</v>
      </c>
      <c r="BY9" s="57">
        <v>286000</v>
      </c>
      <c r="BZ9" s="57">
        <v>0</v>
      </c>
      <c r="CA9" s="77">
        <f>CA11</f>
        <v>300000</v>
      </c>
      <c r="CB9" s="57">
        <v>0</v>
      </c>
      <c r="CC9" s="57">
        <v>0</v>
      </c>
      <c r="CD9" s="57">
        <v>0</v>
      </c>
      <c r="CE9" s="57">
        <v>0</v>
      </c>
      <c r="CF9" s="57">
        <v>0</v>
      </c>
      <c r="CG9" s="57">
        <f>CA9</f>
        <v>300000</v>
      </c>
      <c r="CH9" s="57">
        <v>0</v>
      </c>
      <c r="CI9" s="57">
        <v>286000</v>
      </c>
      <c r="CJ9" s="57">
        <v>0</v>
      </c>
    </row>
    <row r="10" spans="1:88" ht="13.2">
      <c r="A10" s="93"/>
      <c r="B10" s="182" t="s">
        <v>46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3"/>
      <c r="AY10" s="94"/>
      <c r="AZ10" s="92"/>
      <c r="BA10" s="92"/>
      <c r="BB10" s="92"/>
      <c r="BC10" s="92"/>
      <c r="BD10" s="92"/>
      <c r="BE10" s="92"/>
      <c r="BF10" s="52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2"/>
      <c r="BR10" s="58"/>
      <c r="BS10" s="58"/>
      <c r="BT10" s="58"/>
      <c r="BU10" s="58"/>
      <c r="BV10" s="58"/>
      <c r="BW10" s="58"/>
      <c r="BX10" s="58"/>
      <c r="BY10" s="58"/>
      <c r="BZ10" s="58"/>
      <c r="CA10" s="52"/>
      <c r="CB10" s="58"/>
      <c r="CC10" s="58"/>
      <c r="CD10" s="58"/>
      <c r="CE10" s="58"/>
      <c r="CF10" s="58"/>
      <c r="CG10" s="58"/>
      <c r="CH10" s="58"/>
      <c r="CI10" s="58"/>
      <c r="CJ10" s="58"/>
    </row>
    <row r="11" spans="1:88" ht="27.6" customHeight="1">
      <c r="A11" s="93"/>
      <c r="B11" s="182" t="s">
        <v>65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3"/>
      <c r="AY11" s="94" t="s">
        <v>66</v>
      </c>
      <c r="AZ11" s="92" t="s">
        <v>67</v>
      </c>
      <c r="BA11" s="92" t="s">
        <v>63</v>
      </c>
      <c r="BB11" s="92" t="s">
        <v>64</v>
      </c>
      <c r="BC11" s="92"/>
      <c r="BD11" s="92" t="s">
        <v>67</v>
      </c>
      <c r="BE11" s="92"/>
      <c r="BF11" s="51">
        <v>300000</v>
      </c>
      <c r="BG11" s="58"/>
      <c r="BH11" s="57">
        <v>0</v>
      </c>
      <c r="BI11" s="57">
        <v>0</v>
      </c>
      <c r="BJ11" s="57">
        <v>0</v>
      </c>
      <c r="BK11" s="57">
        <v>0</v>
      </c>
      <c r="BL11" s="57">
        <v>0</v>
      </c>
      <c r="BM11" s="57">
        <f>BF11</f>
        <v>300000</v>
      </c>
      <c r="BN11" s="57">
        <v>0</v>
      </c>
      <c r="BO11" s="57">
        <v>286000</v>
      </c>
      <c r="BP11" s="57">
        <v>0</v>
      </c>
      <c r="BQ11" s="51">
        <v>300000</v>
      </c>
      <c r="BR11" s="57">
        <v>0</v>
      </c>
      <c r="BS11" s="57">
        <v>0</v>
      </c>
      <c r="BT11" s="57">
        <v>0</v>
      </c>
      <c r="BU11" s="57">
        <v>0</v>
      </c>
      <c r="BV11" s="57">
        <v>0</v>
      </c>
      <c r="BW11" s="57">
        <f>BQ11</f>
        <v>300000</v>
      </c>
      <c r="BX11" s="57">
        <v>0</v>
      </c>
      <c r="BY11" s="57">
        <v>286000</v>
      </c>
      <c r="BZ11" s="57">
        <v>0</v>
      </c>
      <c r="CA11" s="51">
        <v>300000</v>
      </c>
      <c r="CB11" s="57">
        <v>0</v>
      </c>
      <c r="CC11" s="57">
        <v>0</v>
      </c>
      <c r="CD11" s="57">
        <v>0</v>
      </c>
      <c r="CE11" s="57">
        <v>0</v>
      </c>
      <c r="CF11" s="57">
        <v>0</v>
      </c>
      <c r="CG11" s="57">
        <f>CA11</f>
        <v>300000</v>
      </c>
      <c r="CH11" s="57">
        <v>0</v>
      </c>
      <c r="CI11" s="57">
        <v>286000</v>
      </c>
      <c r="CJ11" s="57">
        <v>0</v>
      </c>
    </row>
    <row r="12" spans="1:88" ht="26.4" customHeight="1">
      <c r="A12" s="91"/>
      <c r="B12" s="184" t="s">
        <v>61</v>
      </c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5"/>
      <c r="AY12" s="89" t="s">
        <v>62</v>
      </c>
      <c r="AZ12" s="92" t="s">
        <v>63</v>
      </c>
      <c r="BA12" s="92" t="s">
        <v>63</v>
      </c>
      <c r="BB12" s="92" t="s">
        <v>64</v>
      </c>
      <c r="BC12" s="92"/>
      <c r="BD12" s="92" t="s">
        <v>63</v>
      </c>
      <c r="BE12" s="92"/>
      <c r="BF12" s="51">
        <f>BF14</f>
        <v>9396417</v>
      </c>
      <c r="BG12" s="58"/>
      <c r="BH12" s="57">
        <f>BF12</f>
        <v>9396417</v>
      </c>
      <c r="BI12" s="57">
        <v>0</v>
      </c>
      <c r="BJ12" s="57">
        <v>0</v>
      </c>
      <c r="BK12" s="57">
        <v>0</v>
      </c>
      <c r="BL12" s="57">
        <v>0</v>
      </c>
      <c r="BM12" s="57">
        <v>0</v>
      </c>
      <c r="BN12" s="57">
        <v>0</v>
      </c>
      <c r="BO12" s="57">
        <v>8719800</v>
      </c>
      <c r="BP12" s="57">
        <v>0</v>
      </c>
      <c r="BQ12" s="77">
        <f>BQ14</f>
        <v>7227500</v>
      </c>
      <c r="BR12" s="57">
        <f>BQ12</f>
        <v>7227500</v>
      </c>
      <c r="BS12" s="57">
        <v>0</v>
      </c>
      <c r="BT12" s="57">
        <v>0</v>
      </c>
      <c r="BU12" s="57">
        <v>0</v>
      </c>
      <c r="BV12" s="57">
        <v>0</v>
      </c>
      <c r="BW12" s="57">
        <v>0</v>
      </c>
      <c r="BX12" s="57">
        <v>0</v>
      </c>
      <c r="BY12" s="57">
        <v>8254900</v>
      </c>
      <c r="BZ12" s="57">
        <v>0</v>
      </c>
      <c r="CA12" s="77">
        <f>CA14</f>
        <v>7463500</v>
      </c>
      <c r="CB12" s="57">
        <f>CA12</f>
        <v>7463500</v>
      </c>
      <c r="CC12" s="57">
        <v>0</v>
      </c>
      <c r="CD12" s="57">
        <v>0</v>
      </c>
      <c r="CE12" s="57">
        <v>0</v>
      </c>
      <c r="CF12" s="57">
        <v>0</v>
      </c>
      <c r="CG12" s="57">
        <v>0</v>
      </c>
      <c r="CH12" s="57">
        <v>0</v>
      </c>
      <c r="CI12" s="57">
        <v>8447100</v>
      </c>
      <c r="CJ12" s="57">
        <v>0</v>
      </c>
    </row>
    <row r="13" spans="1:88" ht="13.2">
      <c r="A13" s="93"/>
      <c r="B13" s="182" t="s">
        <v>46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3"/>
      <c r="AY13" s="94"/>
      <c r="AZ13" s="92"/>
      <c r="BA13" s="92"/>
      <c r="BB13" s="92"/>
      <c r="BC13" s="92"/>
      <c r="BD13" s="92"/>
      <c r="BE13" s="92"/>
      <c r="BF13" s="52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2"/>
      <c r="BR13" s="58"/>
      <c r="BS13" s="58"/>
      <c r="BT13" s="58"/>
      <c r="BU13" s="58"/>
      <c r="BV13" s="58"/>
      <c r="BW13" s="58"/>
      <c r="BX13" s="58"/>
      <c r="BY13" s="58"/>
      <c r="BZ13" s="58"/>
      <c r="CA13" s="52"/>
      <c r="CB13" s="58"/>
      <c r="CC13" s="58"/>
      <c r="CD13" s="58"/>
      <c r="CE13" s="58"/>
      <c r="CF13" s="58"/>
      <c r="CG13" s="58"/>
      <c r="CH13" s="58"/>
      <c r="CI13" s="58"/>
      <c r="CJ13" s="58"/>
    </row>
    <row r="14" spans="1:88" ht="33.450000000000003" customHeight="1">
      <c r="A14" s="93"/>
      <c r="B14" s="182" t="s">
        <v>65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3"/>
      <c r="AY14" s="94" t="s">
        <v>66</v>
      </c>
      <c r="AZ14" s="92" t="s">
        <v>67</v>
      </c>
      <c r="BA14" s="92" t="s">
        <v>63</v>
      </c>
      <c r="BB14" s="92" t="s">
        <v>64</v>
      </c>
      <c r="BC14" s="92"/>
      <c r="BD14" s="92" t="s">
        <v>67</v>
      </c>
      <c r="BE14" s="92"/>
      <c r="BF14" s="51">
        <f>9059700+58017+278700</f>
        <v>9396417</v>
      </c>
      <c r="BG14" s="58"/>
      <c r="BH14" s="57">
        <f>BF14</f>
        <v>9396417</v>
      </c>
      <c r="BI14" s="57">
        <v>0</v>
      </c>
      <c r="BJ14" s="57">
        <v>0</v>
      </c>
      <c r="BK14" s="57">
        <v>0</v>
      </c>
      <c r="BL14" s="57">
        <v>0</v>
      </c>
      <c r="BM14" s="57">
        <v>0</v>
      </c>
      <c r="BN14" s="57">
        <v>0</v>
      </c>
      <c r="BO14" s="57">
        <v>8719800</v>
      </c>
      <c r="BP14" s="57">
        <v>0</v>
      </c>
      <c r="BQ14" s="51">
        <v>7227500</v>
      </c>
      <c r="BR14" s="57">
        <f>BQ14</f>
        <v>7227500</v>
      </c>
      <c r="BS14" s="57">
        <v>0</v>
      </c>
      <c r="BT14" s="57">
        <v>0</v>
      </c>
      <c r="BU14" s="57">
        <v>0</v>
      </c>
      <c r="BV14" s="57">
        <v>0</v>
      </c>
      <c r="BW14" s="57">
        <v>0</v>
      </c>
      <c r="BX14" s="57">
        <v>0</v>
      </c>
      <c r="BY14" s="57">
        <v>8254900</v>
      </c>
      <c r="BZ14" s="57">
        <v>0</v>
      </c>
      <c r="CA14" s="51">
        <v>7463500</v>
      </c>
      <c r="CB14" s="57">
        <f>CA14</f>
        <v>7463500</v>
      </c>
      <c r="CC14" s="57">
        <v>0</v>
      </c>
      <c r="CD14" s="57">
        <v>0</v>
      </c>
      <c r="CE14" s="57">
        <v>0</v>
      </c>
      <c r="CF14" s="57">
        <v>0</v>
      </c>
      <c r="CG14" s="57">
        <v>0</v>
      </c>
      <c r="CH14" s="57">
        <v>0</v>
      </c>
      <c r="CI14" s="57">
        <v>8447100</v>
      </c>
      <c r="CJ14" s="57">
        <v>0</v>
      </c>
    </row>
    <row r="15" spans="1:88" ht="26.4" customHeight="1">
      <c r="A15" s="91"/>
      <c r="B15" s="184" t="s">
        <v>61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5"/>
      <c r="AY15" s="89" t="s">
        <v>62</v>
      </c>
      <c r="AZ15" s="92" t="s">
        <v>68</v>
      </c>
      <c r="BA15" s="95" t="s">
        <v>69</v>
      </c>
      <c r="BB15" s="92" t="s">
        <v>64</v>
      </c>
      <c r="BC15" s="92"/>
      <c r="BD15" s="92" t="s">
        <v>68</v>
      </c>
      <c r="BE15" s="92"/>
      <c r="BF15" s="51">
        <f>BF17</f>
        <v>511506</v>
      </c>
      <c r="BG15" s="58"/>
      <c r="BH15" s="57">
        <v>0</v>
      </c>
      <c r="BI15" s="57">
        <v>0</v>
      </c>
      <c r="BJ15" s="57">
        <f>BF15</f>
        <v>511506</v>
      </c>
      <c r="BK15" s="57">
        <v>0</v>
      </c>
      <c r="BL15" s="57">
        <v>0</v>
      </c>
      <c r="BM15" s="57">
        <v>0</v>
      </c>
      <c r="BN15" s="57">
        <v>0</v>
      </c>
      <c r="BO15" s="57">
        <v>299000</v>
      </c>
      <c r="BP15" s="57">
        <v>0</v>
      </c>
      <c r="BQ15" s="77">
        <f>BQ17</f>
        <v>537100</v>
      </c>
      <c r="BR15" s="57">
        <v>0</v>
      </c>
      <c r="BS15" s="57">
        <v>0</v>
      </c>
      <c r="BT15" s="57">
        <f>BQ15</f>
        <v>537100</v>
      </c>
      <c r="BU15" s="57">
        <v>0</v>
      </c>
      <c r="BV15" s="57">
        <v>0</v>
      </c>
      <c r="BW15" s="57">
        <v>0</v>
      </c>
      <c r="BX15" s="57">
        <v>0</v>
      </c>
      <c r="BY15" s="57">
        <v>299000</v>
      </c>
      <c r="BZ15" s="57">
        <v>0</v>
      </c>
      <c r="CA15" s="77">
        <f>CA17</f>
        <v>568700</v>
      </c>
      <c r="CB15" s="57">
        <v>0</v>
      </c>
      <c r="CC15" s="57">
        <v>0</v>
      </c>
      <c r="CD15" s="57">
        <f>CA15</f>
        <v>568700</v>
      </c>
      <c r="CE15" s="57">
        <v>0</v>
      </c>
      <c r="CF15" s="57">
        <v>0</v>
      </c>
      <c r="CG15" s="57">
        <v>0</v>
      </c>
      <c r="CH15" s="57">
        <v>0</v>
      </c>
      <c r="CI15" s="57">
        <v>299000</v>
      </c>
      <c r="CJ15" s="57">
        <v>0</v>
      </c>
    </row>
    <row r="16" spans="1:88" ht="13.2">
      <c r="A16" s="93"/>
      <c r="B16" s="182" t="s">
        <v>46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3"/>
      <c r="AY16" s="94"/>
      <c r="AZ16" s="92"/>
      <c r="BA16" s="92"/>
      <c r="BB16" s="92"/>
      <c r="BC16" s="92"/>
      <c r="BD16" s="92"/>
      <c r="BE16" s="92"/>
      <c r="BF16" s="52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2"/>
      <c r="BR16" s="58"/>
      <c r="BS16" s="58"/>
      <c r="BT16" s="58"/>
      <c r="BU16" s="58"/>
      <c r="BV16" s="58"/>
      <c r="BW16" s="58"/>
      <c r="BX16" s="58"/>
      <c r="BY16" s="58"/>
      <c r="BZ16" s="58"/>
      <c r="CA16" s="52"/>
      <c r="CB16" s="58"/>
      <c r="CC16" s="58"/>
      <c r="CD16" s="58"/>
      <c r="CE16" s="58"/>
      <c r="CF16" s="58"/>
      <c r="CG16" s="58"/>
      <c r="CH16" s="58"/>
      <c r="CI16" s="58"/>
      <c r="CJ16" s="58"/>
    </row>
    <row r="17" spans="1:88" ht="33.450000000000003" customHeight="1">
      <c r="A17" s="93"/>
      <c r="B17" s="182" t="s">
        <v>70</v>
      </c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3"/>
      <c r="AY17" s="94" t="s">
        <v>71</v>
      </c>
      <c r="AZ17" s="92" t="s">
        <v>68</v>
      </c>
      <c r="BA17" s="92" t="s">
        <v>69</v>
      </c>
      <c r="BB17" s="92" t="s">
        <v>64</v>
      </c>
      <c r="BC17" s="92"/>
      <c r="BD17" s="92" t="s">
        <v>68</v>
      </c>
      <c r="BE17" s="92"/>
      <c r="BF17" s="51">
        <f>477000+34506</f>
        <v>511506</v>
      </c>
      <c r="BG17" s="58"/>
      <c r="BH17" s="57">
        <v>0</v>
      </c>
      <c r="BI17" s="57">
        <v>0</v>
      </c>
      <c r="BJ17" s="57">
        <f>BF17</f>
        <v>511506</v>
      </c>
      <c r="BK17" s="57">
        <v>0</v>
      </c>
      <c r="BL17" s="57">
        <v>0</v>
      </c>
      <c r="BM17" s="57">
        <v>0</v>
      </c>
      <c r="BN17" s="57">
        <v>0</v>
      </c>
      <c r="BO17" s="57">
        <v>299000</v>
      </c>
      <c r="BP17" s="57">
        <v>0</v>
      </c>
      <c r="BQ17" s="51">
        <f>568700-31600</f>
        <v>537100</v>
      </c>
      <c r="BR17" s="57">
        <v>0</v>
      </c>
      <c r="BS17" s="57">
        <v>0</v>
      </c>
      <c r="BT17" s="57">
        <f>BQ17</f>
        <v>537100</v>
      </c>
      <c r="BU17" s="57">
        <v>0</v>
      </c>
      <c r="BV17" s="57">
        <v>0</v>
      </c>
      <c r="BW17" s="57">
        <v>0</v>
      </c>
      <c r="BX17" s="57">
        <v>0</v>
      </c>
      <c r="BY17" s="57">
        <v>299000</v>
      </c>
      <c r="BZ17" s="57">
        <v>0</v>
      </c>
      <c r="CA17" s="51">
        <f>401527.04+33100+134072.96</f>
        <v>568700</v>
      </c>
      <c r="CB17" s="57">
        <v>0</v>
      </c>
      <c r="CC17" s="57">
        <v>0</v>
      </c>
      <c r="CD17" s="57">
        <f>CA17</f>
        <v>568700</v>
      </c>
      <c r="CE17" s="57">
        <v>0</v>
      </c>
      <c r="CF17" s="57">
        <v>0</v>
      </c>
      <c r="CG17" s="57">
        <v>0</v>
      </c>
      <c r="CH17" s="57">
        <v>0</v>
      </c>
      <c r="CI17" s="57">
        <v>299000</v>
      </c>
      <c r="CJ17" s="57">
        <v>0</v>
      </c>
    </row>
    <row r="18" spans="1:88" s="100" customFormat="1" ht="27.6" customHeight="1">
      <c r="A18" s="91"/>
      <c r="B18" s="184" t="s">
        <v>61</v>
      </c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5"/>
      <c r="AY18" s="96" t="s">
        <v>62</v>
      </c>
      <c r="AZ18" s="97" t="s">
        <v>68</v>
      </c>
      <c r="BA18" s="97" t="s">
        <v>72</v>
      </c>
      <c r="BB18" s="97" t="s">
        <v>64</v>
      </c>
      <c r="BC18" s="97"/>
      <c r="BD18" s="97" t="s">
        <v>68</v>
      </c>
      <c r="BE18" s="97"/>
      <c r="BF18" s="76">
        <f>BF20</f>
        <v>22910</v>
      </c>
      <c r="BG18" s="98"/>
      <c r="BH18" s="99">
        <v>0</v>
      </c>
      <c r="BI18" s="99">
        <v>0</v>
      </c>
      <c r="BJ18" s="99">
        <f>BF18</f>
        <v>22910</v>
      </c>
      <c r="BK18" s="99">
        <v>0</v>
      </c>
      <c r="BL18" s="99">
        <v>0</v>
      </c>
      <c r="BM18" s="99">
        <v>0</v>
      </c>
      <c r="BN18" s="99">
        <v>0</v>
      </c>
      <c r="BO18" s="99">
        <v>78750</v>
      </c>
      <c r="BP18" s="99">
        <v>0</v>
      </c>
      <c r="BQ18" s="76">
        <f>BQ20</f>
        <v>24555.26</v>
      </c>
      <c r="BR18" s="99">
        <v>0</v>
      </c>
      <c r="BS18" s="99">
        <v>0</v>
      </c>
      <c r="BT18" s="99">
        <f>BQ18</f>
        <v>24555.26</v>
      </c>
      <c r="BU18" s="99">
        <v>0</v>
      </c>
      <c r="BV18" s="99">
        <v>0</v>
      </c>
      <c r="BW18" s="99">
        <v>0</v>
      </c>
      <c r="BX18" s="99">
        <v>0</v>
      </c>
      <c r="BY18" s="99">
        <v>56400</v>
      </c>
      <c r="BZ18" s="99">
        <v>0</v>
      </c>
      <c r="CA18" s="76">
        <f>CA20</f>
        <v>25537.46</v>
      </c>
      <c r="CB18" s="99">
        <v>0</v>
      </c>
      <c r="CC18" s="99">
        <v>0</v>
      </c>
      <c r="CD18" s="99">
        <f>CA18</f>
        <v>25537.46</v>
      </c>
      <c r="CE18" s="99">
        <v>0</v>
      </c>
      <c r="CF18" s="99">
        <v>0</v>
      </c>
      <c r="CG18" s="99">
        <v>0</v>
      </c>
      <c r="CH18" s="99">
        <v>0</v>
      </c>
      <c r="CI18" s="99">
        <v>58660</v>
      </c>
      <c r="CJ18" s="99">
        <v>0</v>
      </c>
    </row>
    <row r="19" spans="1:88" ht="13.2">
      <c r="A19" s="93"/>
      <c r="B19" s="182" t="s">
        <v>46</v>
      </c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3"/>
      <c r="AY19" s="94"/>
      <c r="AZ19" s="92"/>
      <c r="BA19" s="92"/>
      <c r="BB19" s="92"/>
      <c r="BC19" s="92"/>
      <c r="BD19" s="92"/>
      <c r="BE19" s="92"/>
      <c r="BF19" s="52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2"/>
      <c r="BR19" s="58"/>
      <c r="BS19" s="58"/>
      <c r="BT19" s="58"/>
      <c r="BU19" s="58"/>
      <c r="BV19" s="58"/>
      <c r="BW19" s="58"/>
      <c r="BX19" s="58"/>
      <c r="BY19" s="58"/>
      <c r="BZ19" s="58"/>
      <c r="CA19" s="52"/>
      <c r="CB19" s="58"/>
      <c r="CC19" s="58"/>
      <c r="CD19" s="58"/>
      <c r="CE19" s="58"/>
      <c r="CF19" s="58"/>
      <c r="CG19" s="58"/>
      <c r="CH19" s="58"/>
      <c r="CI19" s="58"/>
      <c r="CJ19" s="58"/>
    </row>
    <row r="20" spans="1:88" ht="33.450000000000003" customHeight="1">
      <c r="A20" s="93"/>
      <c r="B20" s="182" t="s">
        <v>70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3"/>
      <c r="AY20" s="94" t="s">
        <v>71</v>
      </c>
      <c r="AZ20" s="92" t="s">
        <v>68</v>
      </c>
      <c r="BA20" s="92" t="s">
        <v>72</v>
      </c>
      <c r="BB20" s="92" t="s">
        <v>64</v>
      </c>
      <c r="BC20" s="92"/>
      <c r="BD20" s="92" t="s">
        <v>68</v>
      </c>
      <c r="BE20" s="92"/>
      <c r="BF20" s="51">
        <f>23612.78-702.78</f>
        <v>22910</v>
      </c>
      <c r="BG20" s="58"/>
      <c r="BH20" s="57">
        <v>0</v>
      </c>
      <c r="BI20" s="57">
        <v>0</v>
      </c>
      <c r="BJ20" s="57">
        <f>BF20</f>
        <v>22910</v>
      </c>
      <c r="BK20" s="57">
        <v>0</v>
      </c>
      <c r="BL20" s="57">
        <v>0</v>
      </c>
      <c r="BM20" s="57">
        <v>0</v>
      </c>
      <c r="BN20" s="57">
        <v>0</v>
      </c>
      <c r="BO20" s="57">
        <v>78750</v>
      </c>
      <c r="BP20" s="57">
        <v>0</v>
      </c>
      <c r="BQ20" s="51">
        <v>24555.26</v>
      </c>
      <c r="BR20" s="57">
        <v>0</v>
      </c>
      <c r="BS20" s="57">
        <v>0</v>
      </c>
      <c r="BT20" s="57">
        <f>BQ20</f>
        <v>24555.26</v>
      </c>
      <c r="BU20" s="57">
        <v>0</v>
      </c>
      <c r="BV20" s="57">
        <v>0</v>
      </c>
      <c r="BW20" s="57">
        <v>0</v>
      </c>
      <c r="BX20" s="57">
        <v>0</v>
      </c>
      <c r="BY20" s="57">
        <v>56400</v>
      </c>
      <c r="BZ20" s="57">
        <v>0</v>
      </c>
      <c r="CA20" s="51">
        <v>25537.46</v>
      </c>
      <c r="CB20" s="57">
        <v>0</v>
      </c>
      <c r="CC20" s="57">
        <v>0</v>
      </c>
      <c r="CD20" s="57">
        <f>CA20</f>
        <v>25537.46</v>
      </c>
      <c r="CE20" s="57">
        <v>0</v>
      </c>
      <c r="CF20" s="57">
        <v>0</v>
      </c>
      <c r="CG20" s="57">
        <v>0</v>
      </c>
      <c r="CH20" s="57">
        <v>0</v>
      </c>
      <c r="CI20" s="57">
        <v>58660</v>
      </c>
      <c r="CJ20" s="57">
        <v>0</v>
      </c>
    </row>
    <row r="21" spans="1:88" s="100" customFormat="1" ht="33.450000000000003" customHeight="1">
      <c r="A21" s="91"/>
      <c r="B21" s="184" t="s">
        <v>61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5"/>
      <c r="AY21" s="96" t="s">
        <v>62</v>
      </c>
      <c r="AZ21" s="97" t="s">
        <v>68</v>
      </c>
      <c r="BA21" s="97" t="s">
        <v>73</v>
      </c>
      <c r="BB21" s="97" t="s">
        <v>64</v>
      </c>
      <c r="BC21" s="97"/>
      <c r="BD21" s="97" t="s">
        <v>68</v>
      </c>
      <c r="BE21" s="97"/>
      <c r="BF21" s="76">
        <f>BF23</f>
        <v>0</v>
      </c>
      <c r="BG21" s="98"/>
      <c r="BH21" s="99">
        <v>0</v>
      </c>
      <c r="BI21" s="99">
        <v>0</v>
      </c>
      <c r="BJ21" s="99">
        <f>BF21</f>
        <v>0</v>
      </c>
      <c r="BK21" s="99">
        <v>0</v>
      </c>
      <c r="BL21" s="99">
        <v>0</v>
      </c>
      <c r="BM21" s="99">
        <v>0</v>
      </c>
      <c r="BN21" s="99">
        <v>0</v>
      </c>
      <c r="BO21" s="99">
        <v>22500</v>
      </c>
      <c r="BP21" s="99">
        <v>0</v>
      </c>
      <c r="BQ21" s="76">
        <f>BQ23</f>
        <v>0</v>
      </c>
      <c r="BR21" s="99">
        <v>0</v>
      </c>
      <c r="BS21" s="99">
        <v>0</v>
      </c>
      <c r="BT21" s="99">
        <f>BQ21</f>
        <v>0</v>
      </c>
      <c r="BU21" s="99">
        <v>0</v>
      </c>
      <c r="BV21" s="99">
        <v>0</v>
      </c>
      <c r="BW21" s="99">
        <v>0</v>
      </c>
      <c r="BX21" s="99">
        <v>0</v>
      </c>
      <c r="BY21" s="99">
        <v>0</v>
      </c>
      <c r="BZ21" s="99">
        <v>22500</v>
      </c>
      <c r="CA21" s="76">
        <f>CA23</f>
        <v>0</v>
      </c>
      <c r="CB21" s="99">
        <v>0</v>
      </c>
      <c r="CC21" s="99">
        <v>0</v>
      </c>
      <c r="CD21" s="99">
        <f>CA21</f>
        <v>0</v>
      </c>
      <c r="CE21" s="99">
        <v>0</v>
      </c>
      <c r="CF21" s="99">
        <v>0</v>
      </c>
      <c r="CG21" s="99">
        <v>0</v>
      </c>
      <c r="CH21" s="99">
        <v>0</v>
      </c>
      <c r="CI21" s="99">
        <v>22500</v>
      </c>
      <c r="CJ21" s="99">
        <v>0</v>
      </c>
    </row>
    <row r="22" spans="1:88" ht="13.2">
      <c r="A22" s="93"/>
      <c r="B22" s="182" t="s">
        <v>46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3"/>
      <c r="AY22" s="94"/>
      <c r="AZ22" s="92"/>
      <c r="BA22" s="92"/>
      <c r="BB22" s="92"/>
      <c r="BC22" s="92"/>
      <c r="BD22" s="92"/>
      <c r="BE22" s="92"/>
      <c r="BF22" s="52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2"/>
      <c r="BR22" s="58"/>
      <c r="BS22" s="58"/>
      <c r="BT22" s="58"/>
      <c r="BU22" s="58"/>
      <c r="BV22" s="58"/>
      <c r="BW22" s="58"/>
      <c r="BX22" s="58"/>
      <c r="BY22" s="58"/>
      <c r="BZ22" s="58"/>
      <c r="CA22" s="52"/>
      <c r="CB22" s="58"/>
      <c r="CC22" s="58"/>
      <c r="CD22" s="58"/>
      <c r="CE22" s="58"/>
      <c r="CF22" s="58"/>
      <c r="CG22" s="58"/>
      <c r="CH22" s="58"/>
      <c r="CI22" s="58"/>
      <c r="CJ22" s="58"/>
    </row>
    <row r="23" spans="1:88" ht="33.450000000000003" customHeight="1">
      <c r="A23" s="93"/>
      <c r="B23" s="182" t="s">
        <v>70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3"/>
      <c r="AY23" s="94" t="s">
        <v>71</v>
      </c>
      <c r="AZ23" s="92" t="s">
        <v>68</v>
      </c>
      <c r="BA23" s="92" t="s">
        <v>73</v>
      </c>
      <c r="BB23" s="92" t="s">
        <v>64</v>
      </c>
      <c r="BC23" s="92"/>
      <c r="BD23" s="92" t="s">
        <v>68</v>
      </c>
      <c r="BE23" s="92"/>
      <c r="BF23" s="51">
        <v>0</v>
      </c>
      <c r="BG23" s="58"/>
      <c r="BH23" s="57">
        <v>0</v>
      </c>
      <c r="BI23" s="57">
        <v>0</v>
      </c>
      <c r="BJ23" s="57">
        <f>BF23</f>
        <v>0</v>
      </c>
      <c r="BK23" s="57">
        <v>0</v>
      </c>
      <c r="BL23" s="57">
        <v>0</v>
      </c>
      <c r="BM23" s="57">
        <v>0</v>
      </c>
      <c r="BN23" s="57">
        <v>0</v>
      </c>
      <c r="BO23" s="57">
        <v>22500</v>
      </c>
      <c r="BP23" s="57">
        <v>0</v>
      </c>
      <c r="BQ23" s="51">
        <v>0</v>
      </c>
      <c r="BR23" s="57">
        <v>0</v>
      </c>
      <c r="BS23" s="57">
        <v>0</v>
      </c>
      <c r="BT23" s="57">
        <f>BP23</f>
        <v>0</v>
      </c>
      <c r="BU23" s="57">
        <v>0</v>
      </c>
      <c r="BV23" s="57">
        <v>0</v>
      </c>
      <c r="BW23" s="57">
        <v>0</v>
      </c>
      <c r="BX23" s="57">
        <v>0</v>
      </c>
      <c r="BY23" s="57">
        <v>0</v>
      </c>
      <c r="BZ23" s="57">
        <v>22500</v>
      </c>
      <c r="CA23" s="51">
        <v>0</v>
      </c>
      <c r="CB23" s="57">
        <v>0</v>
      </c>
      <c r="CC23" s="57">
        <v>0</v>
      </c>
      <c r="CD23" s="57">
        <f>BZ23</f>
        <v>22500</v>
      </c>
      <c r="CE23" s="57">
        <v>0</v>
      </c>
      <c r="CF23" s="57">
        <v>0</v>
      </c>
      <c r="CG23" s="57">
        <v>0</v>
      </c>
      <c r="CH23" s="57">
        <v>0</v>
      </c>
      <c r="CI23" s="57">
        <v>22500</v>
      </c>
      <c r="CJ23" s="57">
        <v>0</v>
      </c>
    </row>
    <row r="24" spans="1:88" s="100" customFormat="1" ht="33.450000000000003" customHeight="1">
      <c r="A24" s="91"/>
      <c r="B24" s="184" t="s">
        <v>61</v>
      </c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5"/>
      <c r="AY24" s="96" t="s">
        <v>62</v>
      </c>
      <c r="AZ24" s="97" t="s">
        <v>68</v>
      </c>
      <c r="BA24" s="97" t="s">
        <v>74</v>
      </c>
      <c r="BB24" s="97" t="s">
        <v>64</v>
      </c>
      <c r="BC24" s="97"/>
      <c r="BD24" s="97" t="s">
        <v>68</v>
      </c>
      <c r="BE24" s="97"/>
      <c r="BF24" s="76">
        <f>BF26</f>
        <v>6000</v>
      </c>
      <c r="BG24" s="98"/>
      <c r="BH24" s="99">
        <v>0</v>
      </c>
      <c r="BI24" s="99">
        <v>0</v>
      </c>
      <c r="BJ24" s="99">
        <f>BF24</f>
        <v>6000</v>
      </c>
      <c r="BK24" s="99">
        <v>0</v>
      </c>
      <c r="BL24" s="99">
        <v>0</v>
      </c>
      <c r="BM24" s="99">
        <v>0</v>
      </c>
      <c r="BN24" s="99">
        <v>0</v>
      </c>
      <c r="BO24" s="99">
        <v>9000</v>
      </c>
      <c r="BP24" s="99">
        <v>0</v>
      </c>
      <c r="BQ24" s="76">
        <f>BQ26</f>
        <v>6000</v>
      </c>
      <c r="BR24" s="99">
        <v>0</v>
      </c>
      <c r="BS24" s="99">
        <v>0</v>
      </c>
      <c r="BT24" s="99">
        <f>BQ24</f>
        <v>6000</v>
      </c>
      <c r="BU24" s="99">
        <v>0</v>
      </c>
      <c r="BV24" s="99">
        <v>0</v>
      </c>
      <c r="BW24" s="99">
        <v>0</v>
      </c>
      <c r="BX24" s="99">
        <v>0</v>
      </c>
      <c r="BY24" s="99">
        <v>9000</v>
      </c>
      <c r="BZ24" s="99">
        <v>0</v>
      </c>
      <c r="CA24" s="76">
        <f>CA26</f>
        <v>6000</v>
      </c>
      <c r="CB24" s="99">
        <v>0</v>
      </c>
      <c r="CC24" s="99">
        <v>0</v>
      </c>
      <c r="CD24" s="99">
        <f>CA24</f>
        <v>6000</v>
      </c>
      <c r="CE24" s="99">
        <v>0</v>
      </c>
      <c r="CF24" s="99">
        <v>0</v>
      </c>
      <c r="CG24" s="99">
        <v>0</v>
      </c>
      <c r="CH24" s="99">
        <v>0</v>
      </c>
      <c r="CI24" s="99">
        <v>9000</v>
      </c>
      <c r="CJ24" s="99">
        <v>0</v>
      </c>
    </row>
    <row r="25" spans="1:88" ht="13.2">
      <c r="A25" s="93"/>
      <c r="B25" s="182" t="s">
        <v>46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2"/>
      <c r="AX25" s="183"/>
      <c r="AY25" s="94"/>
      <c r="AZ25" s="92"/>
      <c r="BA25" s="92"/>
      <c r="BB25" s="92"/>
      <c r="BC25" s="92"/>
      <c r="BD25" s="92"/>
      <c r="BE25" s="92"/>
      <c r="BF25" s="52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2"/>
      <c r="BR25" s="58"/>
      <c r="BS25" s="58"/>
      <c r="BT25" s="58"/>
      <c r="BU25" s="58"/>
      <c r="BV25" s="58"/>
      <c r="BW25" s="58"/>
      <c r="BX25" s="58"/>
      <c r="BY25" s="58"/>
      <c r="BZ25" s="58"/>
      <c r="CA25" s="52"/>
      <c r="CB25" s="58"/>
      <c r="CC25" s="58"/>
      <c r="CD25" s="58"/>
      <c r="CE25" s="58"/>
      <c r="CF25" s="58"/>
      <c r="CG25" s="58"/>
      <c r="CH25" s="58"/>
      <c r="CI25" s="58"/>
      <c r="CJ25" s="58"/>
    </row>
    <row r="26" spans="1:88" ht="33.450000000000003" customHeight="1">
      <c r="A26" s="93"/>
      <c r="B26" s="182" t="s">
        <v>70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3"/>
      <c r="AY26" s="94" t="s">
        <v>71</v>
      </c>
      <c r="AZ26" s="92" t="s">
        <v>68</v>
      </c>
      <c r="BA26" s="92" t="s">
        <v>74</v>
      </c>
      <c r="BB26" s="92" t="s">
        <v>64</v>
      </c>
      <c r="BC26" s="92"/>
      <c r="BD26" s="92" t="s">
        <v>68</v>
      </c>
      <c r="BE26" s="92"/>
      <c r="BF26" s="51">
        <f>2000+4000</f>
        <v>6000</v>
      </c>
      <c r="BG26" s="58"/>
      <c r="BH26" s="57">
        <v>0</v>
      </c>
      <c r="BI26" s="57">
        <v>0</v>
      </c>
      <c r="BJ26" s="57">
        <f>BF26</f>
        <v>6000</v>
      </c>
      <c r="BK26" s="57">
        <v>0</v>
      </c>
      <c r="BL26" s="57">
        <v>0</v>
      </c>
      <c r="BM26" s="57">
        <v>0</v>
      </c>
      <c r="BN26" s="57">
        <v>0</v>
      </c>
      <c r="BO26" s="57">
        <v>9000</v>
      </c>
      <c r="BP26" s="57">
        <v>0</v>
      </c>
      <c r="BQ26" s="51">
        <f>2000+4000</f>
        <v>6000</v>
      </c>
      <c r="BR26" s="57">
        <v>0</v>
      </c>
      <c r="BS26" s="57">
        <v>0</v>
      </c>
      <c r="BT26" s="57">
        <f>BQ26</f>
        <v>6000</v>
      </c>
      <c r="BU26" s="57">
        <v>0</v>
      </c>
      <c r="BV26" s="57">
        <v>0</v>
      </c>
      <c r="BW26" s="57">
        <v>0</v>
      </c>
      <c r="BX26" s="57">
        <v>0</v>
      </c>
      <c r="BY26" s="57">
        <v>9000</v>
      </c>
      <c r="BZ26" s="57">
        <v>0</v>
      </c>
      <c r="CA26" s="51">
        <f>2000+4000</f>
        <v>6000</v>
      </c>
      <c r="CB26" s="57">
        <v>0</v>
      </c>
      <c r="CC26" s="57">
        <v>0</v>
      </c>
      <c r="CD26" s="57">
        <f>CA26</f>
        <v>6000</v>
      </c>
      <c r="CE26" s="57">
        <v>0</v>
      </c>
      <c r="CF26" s="57">
        <v>0</v>
      </c>
      <c r="CG26" s="57">
        <v>0</v>
      </c>
      <c r="CH26" s="57">
        <v>0</v>
      </c>
      <c r="CI26" s="57">
        <v>9000</v>
      </c>
      <c r="CJ26" s="57">
        <v>0</v>
      </c>
    </row>
    <row r="27" spans="1:88" s="100" customFormat="1" ht="33.450000000000003" customHeight="1">
      <c r="A27" s="91"/>
      <c r="B27" s="184" t="s">
        <v>61</v>
      </c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5"/>
      <c r="AY27" s="96" t="s">
        <v>62</v>
      </c>
      <c r="AZ27" s="97" t="s">
        <v>68</v>
      </c>
      <c r="BA27" s="97" t="s">
        <v>75</v>
      </c>
      <c r="BB27" s="97" t="s">
        <v>64</v>
      </c>
      <c r="BC27" s="97"/>
      <c r="BD27" s="97" t="s">
        <v>68</v>
      </c>
      <c r="BE27" s="97"/>
      <c r="BF27" s="76">
        <f>BF29</f>
        <v>0</v>
      </c>
      <c r="BG27" s="98"/>
      <c r="BH27" s="99">
        <v>0</v>
      </c>
      <c r="BI27" s="99">
        <v>0</v>
      </c>
      <c r="BJ27" s="99">
        <f>BF27</f>
        <v>0</v>
      </c>
      <c r="BK27" s="99">
        <v>0</v>
      </c>
      <c r="BL27" s="99">
        <v>0</v>
      </c>
      <c r="BM27" s="99">
        <v>0</v>
      </c>
      <c r="BN27" s="99">
        <v>0</v>
      </c>
      <c r="BO27" s="99">
        <v>44500</v>
      </c>
      <c r="BP27" s="99">
        <v>0</v>
      </c>
      <c r="BQ27" s="76">
        <f>BQ29</f>
        <v>0</v>
      </c>
      <c r="BR27" s="99">
        <v>0</v>
      </c>
      <c r="BS27" s="99">
        <v>0</v>
      </c>
      <c r="BT27" s="99">
        <f>BP27</f>
        <v>0</v>
      </c>
      <c r="BU27" s="99">
        <v>0</v>
      </c>
      <c r="BV27" s="99">
        <v>0</v>
      </c>
      <c r="BW27" s="99">
        <v>0</v>
      </c>
      <c r="BX27" s="99">
        <v>0</v>
      </c>
      <c r="BY27" s="99">
        <v>44500</v>
      </c>
      <c r="BZ27" s="99">
        <v>0</v>
      </c>
      <c r="CA27" s="76">
        <f>CA29</f>
        <v>0</v>
      </c>
      <c r="CB27" s="99">
        <v>0</v>
      </c>
      <c r="CC27" s="99">
        <v>0</v>
      </c>
      <c r="CD27" s="99">
        <f>BZ27</f>
        <v>0</v>
      </c>
      <c r="CE27" s="99">
        <v>0</v>
      </c>
      <c r="CF27" s="99">
        <v>0</v>
      </c>
      <c r="CG27" s="99">
        <v>0</v>
      </c>
      <c r="CH27" s="99">
        <v>0</v>
      </c>
      <c r="CI27" s="99">
        <v>44500</v>
      </c>
      <c r="CJ27" s="99">
        <v>0</v>
      </c>
    </row>
    <row r="28" spans="1:88" ht="13.2">
      <c r="A28" s="93"/>
      <c r="B28" s="182" t="s">
        <v>46</v>
      </c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3"/>
      <c r="AY28" s="94"/>
      <c r="AZ28" s="92"/>
      <c r="BA28" s="92"/>
      <c r="BB28" s="92"/>
      <c r="BC28" s="92"/>
      <c r="BD28" s="92"/>
      <c r="BE28" s="92"/>
      <c r="BF28" s="52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2"/>
      <c r="BR28" s="58"/>
      <c r="BS28" s="58"/>
      <c r="BT28" s="58"/>
      <c r="BU28" s="58"/>
      <c r="BV28" s="58"/>
      <c r="BW28" s="58"/>
      <c r="BX28" s="58"/>
      <c r="BY28" s="58"/>
      <c r="BZ28" s="58"/>
      <c r="CA28" s="52"/>
      <c r="CB28" s="58"/>
      <c r="CC28" s="58"/>
      <c r="CD28" s="58"/>
      <c r="CE28" s="58"/>
      <c r="CF28" s="58"/>
      <c r="CG28" s="58"/>
      <c r="CH28" s="58"/>
      <c r="CI28" s="58"/>
      <c r="CJ28" s="58"/>
    </row>
    <row r="29" spans="1:88" ht="33.450000000000003" customHeight="1">
      <c r="A29" s="93"/>
      <c r="B29" s="182" t="s">
        <v>70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3"/>
      <c r="AY29" s="94" t="s">
        <v>71</v>
      </c>
      <c r="AZ29" s="92" t="s">
        <v>68</v>
      </c>
      <c r="BA29" s="92" t="s">
        <v>75</v>
      </c>
      <c r="BB29" s="92" t="s">
        <v>64</v>
      </c>
      <c r="BC29" s="92"/>
      <c r="BD29" s="92" t="s">
        <v>68</v>
      </c>
      <c r="BE29" s="92"/>
      <c r="BF29" s="51">
        <v>0</v>
      </c>
      <c r="BG29" s="58"/>
      <c r="BH29" s="57">
        <v>0</v>
      </c>
      <c r="BI29" s="57">
        <v>0</v>
      </c>
      <c r="BJ29" s="57">
        <f>BF29</f>
        <v>0</v>
      </c>
      <c r="BK29" s="57">
        <v>0</v>
      </c>
      <c r="BL29" s="57">
        <v>0</v>
      </c>
      <c r="BM29" s="57">
        <v>0</v>
      </c>
      <c r="BN29" s="57">
        <v>0</v>
      </c>
      <c r="BO29" s="57">
        <v>44500</v>
      </c>
      <c r="BP29" s="57">
        <v>0</v>
      </c>
      <c r="BQ29" s="51">
        <v>0</v>
      </c>
      <c r="BR29" s="57">
        <v>0</v>
      </c>
      <c r="BS29" s="57">
        <v>0</v>
      </c>
      <c r="BT29" s="57">
        <f>BP29</f>
        <v>0</v>
      </c>
      <c r="BU29" s="57">
        <v>0</v>
      </c>
      <c r="BV29" s="57">
        <v>0</v>
      </c>
      <c r="BW29" s="57">
        <v>0</v>
      </c>
      <c r="BX29" s="57">
        <v>0</v>
      </c>
      <c r="BY29" s="57">
        <v>44500</v>
      </c>
      <c r="BZ29" s="57">
        <v>0</v>
      </c>
      <c r="CA29" s="51">
        <v>0</v>
      </c>
      <c r="CB29" s="57">
        <v>0</v>
      </c>
      <c r="CC29" s="57">
        <v>0</v>
      </c>
      <c r="CD29" s="57">
        <f>BZ29</f>
        <v>0</v>
      </c>
      <c r="CE29" s="57">
        <v>0</v>
      </c>
      <c r="CF29" s="57">
        <v>0</v>
      </c>
      <c r="CG29" s="57">
        <v>0</v>
      </c>
      <c r="CH29" s="57">
        <v>0</v>
      </c>
      <c r="CI29" s="57">
        <v>44500</v>
      </c>
      <c r="CJ29" s="57">
        <v>0</v>
      </c>
    </row>
    <row r="30" spans="1:88" s="100" customFormat="1" ht="33.450000000000003" customHeight="1">
      <c r="A30" s="91"/>
      <c r="B30" s="184" t="s">
        <v>61</v>
      </c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5"/>
      <c r="AY30" s="96" t="s">
        <v>62</v>
      </c>
      <c r="AZ30" s="97" t="s">
        <v>68</v>
      </c>
      <c r="BA30" s="97" t="s">
        <v>187</v>
      </c>
      <c r="BB30" s="97" t="s">
        <v>64</v>
      </c>
      <c r="BC30" s="97"/>
      <c r="BD30" s="97" t="s">
        <v>68</v>
      </c>
      <c r="BE30" s="97"/>
      <c r="BF30" s="76">
        <f>BF32</f>
        <v>785000</v>
      </c>
      <c r="BG30" s="98"/>
      <c r="BH30" s="99">
        <v>0</v>
      </c>
      <c r="BI30" s="99">
        <v>0</v>
      </c>
      <c r="BJ30" s="99">
        <f>BF30</f>
        <v>785000</v>
      </c>
      <c r="BK30" s="99">
        <v>0</v>
      </c>
      <c r="BL30" s="99">
        <v>0</v>
      </c>
      <c r="BM30" s="99">
        <v>0</v>
      </c>
      <c r="BN30" s="99">
        <v>0</v>
      </c>
      <c r="BO30" s="99">
        <v>6000</v>
      </c>
      <c r="BP30" s="99">
        <v>0</v>
      </c>
      <c r="BQ30" s="76">
        <f>BQ32</f>
        <v>1086500</v>
      </c>
      <c r="BR30" s="99">
        <v>0</v>
      </c>
      <c r="BS30" s="99">
        <v>0</v>
      </c>
      <c r="BT30" s="99">
        <f>BQ30</f>
        <v>1086500</v>
      </c>
      <c r="BU30" s="99">
        <v>0</v>
      </c>
      <c r="BV30" s="99">
        <v>0</v>
      </c>
      <c r="BW30" s="99">
        <v>0</v>
      </c>
      <c r="BX30" s="99">
        <v>0</v>
      </c>
      <c r="BY30" s="99">
        <v>6000</v>
      </c>
      <c r="BZ30" s="99">
        <v>0</v>
      </c>
      <c r="CA30" s="76">
        <f>CA32</f>
        <v>0</v>
      </c>
      <c r="CB30" s="99">
        <v>0</v>
      </c>
      <c r="CC30" s="99">
        <v>0</v>
      </c>
      <c r="CD30" s="99">
        <f>CA30</f>
        <v>0</v>
      </c>
      <c r="CE30" s="99">
        <v>0</v>
      </c>
      <c r="CF30" s="99">
        <v>0</v>
      </c>
      <c r="CG30" s="99">
        <v>0</v>
      </c>
      <c r="CH30" s="99">
        <v>0</v>
      </c>
      <c r="CI30" s="99">
        <v>6000</v>
      </c>
      <c r="CJ30" s="99">
        <v>0</v>
      </c>
    </row>
    <row r="31" spans="1:88" ht="13.2">
      <c r="A31" s="93"/>
      <c r="B31" s="182" t="s">
        <v>46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3"/>
      <c r="AY31" s="94"/>
      <c r="AZ31" s="92"/>
      <c r="BA31" s="92"/>
      <c r="BB31" s="92"/>
      <c r="BC31" s="92"/>
      <c r="BD31" s="92"/>
      <c r="BE31" s="92"/>
      <c r="BF31" s="52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2"/>
      <c r="BR31" s="58"/>
      <c r="BS31" s="58"/>
      <c r="BT31" s="58"/>
      <c r="BU31" s="58"/>
      <c r="BV31" s="58"/>
      <c r="BW31" s="58"/>
      <c r="BX31" s="58"/>
      <c r="BY31" s="58"/>
      <c r="BZ31" s="58"/>
      <c r="CA31" s="52"/>
      <c r="CB31" s="58"/>
      <c r="CC31" s="58"/>
      <c r="CD31" s="58"/>
      <c r="CE31" s="58"/>
      <c r="CF31" s="58"/>
      <c r="CG31" s="58"/>
      <c r="CH31" s="58"/>
      <c r="CI31" s="58"/>
      <c r="CJ31" s="58"/>
    </row>
    <row r="32" spans="1:88" ht="33.450000000000003" customHeight="1">
      <c r="A32" s="93"/>
      <c r="B32" s="182" t="s">
        <v>70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3"/>
      <c r="AY32" s="94" t="s">
        <v>71</v>
      </c>
      <c r="AZ32" s="92" t="s">
        <v>68</v>
      </c>
      <c r="BA32" s="92" t="s">
        <v>187</v>
      </c>
      <c r="BB32" s="92" t="s">
        <v>64</v>
      </c>
      <c r="BC32" s="92"/>
      <c r="BD32" s="92" t="s">
        <v>68</v>
      </c>
      <c r="BE32" s="92"/>
      <c r="BF32" s="51">
        <f>785000+32800-32800</f>
        <v>785000</v>
      </c>
      <c r="BG32" s="58"/>
      <c r="BH32" s="57">
        <v>0</v>
      </c>
      <c r="BI32" s="57">
        <v>0</v>
      </c>
      <c r="BJ32" s="57">
        <f>BF32</f>
        <v>785000</v>
      </c>
      <c r="BK32" s="57">
        <v>0</v>
      </c>
      <c r="BL32" s="57">
        <v>0</v>
      </c>
      <c r="BM32" s="57">
        <v>0</v>
      </c>
      <c r="BN32" s="57">
        <v>0</v>
      </c>
      <c r="BO32" s="57">
        <v>6000</v>
      </c>
      <c r="BP32" s="57">
        <v>0</v>
      </c>
      <c r="BQ32" s="51">
        <f>1012700+42200+31600</f>
        <v>1086500</v>
      </c>
      <c r="BR32" s="57">
        <v>0</v>
      </c>
      <c r="BS32" s="57">
        <v>0</v>
      </c>
      <c r="BT32" s="57">
        <f>BQ32</f>
        <v>1086500</v>
      </c>
      <c r="BU32" s="57">
        <v>0</v>
      </c>
      <c r="BV32" s="57">
        <v>0</v>
      </c>
      <c r="BW32" s="57">
        <v>0</v>
      </c>
      <c r="BX32" s="57">
        <v>0</v>
      </c>
      <c r="BY32" s="57">
        <v>6000</v>
      </c>
      <c r="BZ32" s="57">
        <v>0</v>
      </c>
      <c r="CA32" s="51">
        <v>0</v>
      </c>
      <c r="CB32" s="57">
        <v>0</v>
      </c>
      <c r="CC32" s="57">
        <v>0</v>
      </c>
      <c r="CD32" s="57">
        <f>CA32</f>
        <v>0</v>
      </c>
      <c r="CE32" s="57">
        <v>0</v>
      </c>
      <c r="CF32" s="57">
        <v>0</v>
      </c>
      <c r="CG32" s="57">
        <v>0</v>
      </c>
      <c r="CH32" s="57">
        <v>0</v>
      </c>
      <c r="CI32" s="57">
        <v>6000</v>
      </c>
      <c r="CJ32" s="57">
        <v>0</v>
      </c>
    </row>
    <row r="33" spans="1:88" s="100" customFormat="1" ht="33.450000000000003" customHeight="1">
      <c r="A33" s="91"/>
      <c r="B33" s="184" t="s">
        <v>61</v>
      </c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5"/>
      <c r="AY33" s="96" t="s">
        <v>62</v>
      </c>
      <c r="AZ33" s="97" t="s">
        <v>68</v>
      </c>
      <c r="BA33" s="97" t="s">
        <v>74</v>
      </c>
      <c r="BB33" s="97" t="s">
        <v>64</v>
      </c>
      <c r="BC33" s="97"/>
      <c r="BD33" s="97" t="s">
        <v>68</v>
      </c>
      <c r="BE33" s="97"/>
      <c r="BF33" s="76">
        <f>BF35</f>
        <v>6000</v>
      </c>
      <c r="BG33" s="98"/>
      <c r="BH33" s="99">
        <v>0</v>
      </c>
      <c r="BI33" s="99">
        <v>0</v>
      </c>
      <c r="BJ33" s="99">
        <f>BJ35</f>
        <v>6000</v>
      </c>
      <c r="BK33" s="99">
        <v>0</v>
      </c>
      <c r="BL33" s="99">
        <v>0</v>
      </c>
      <c r="BM33" s="99">
        <v>0</v>
      </c>
      <c r="BN33" s="99">
        <v>0</v>
      </c>
      <c r="BO33" s="99">
        <v>2900</v>
      </c>
      <c r="BP33" s="99">
        <v>0</v>
      </c>
      <c r="BQ33" s="76">
        <f>BQ35</f>
        <v>6000</v>
      </c>
      <c r="BR33" s="99">
        <v>0</v>
      </c>
      <c r="BS33" s="99">
        <v>0</v>
      </c>
      <c r="BT33" s="99">
        <f>BQ33</f>
        <v>6000</v>
      </c>
      <c r="BU33" s="99">
        <v>0</v>
      </c>
      <c r="BV33" s="99">
        <v>0</v>
      </c>
      <c r="BW33" s="99">
        <v>0</v>
      </c>
      <c r="BX33" s="99">
        <v>0</v>
      </c>
      <c r="BY33" s="99">
        <v>2900</v>
      </c>
      <c r="BZ33" s="99">
        <v>0</v>
      </c>
      <c r="CA33" s="76">
        <f>CA35</f>
        <v>6000</v>
      </c>
      <c r="CB33" s="99">
        <v>0</v>
      </c>
      <c r="CC33" s="99">
        <v>0</v>
      </c>
      <c r="CD33" s="99">
        <f>CA33</f>
        <v>6000</v>
      </c>
      <c r="CE33" s="99">
        <v>0</v>
      </c>
      <c r="CF33" s="99">
        <v>0</v>
      </c>
      <c r="CG33" s="99">
        <v>0</v>
      </c>
      <c r="CH33" s="99">
        <v>0</v>
      </c>
      <c r="CI33" s="99">
        <v>2900</v>
      </c>
      <c r="CJ33" s="99">
        <v>0</v>
      </c>
    </row>
    <row r="34" spans="1:88" ht="13.2">
      <c r="A34" s="93"/>
      <c r="B34" s="182" t="s">
        <v>46</v>
      </c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3"/>
      <c r="AY34" s="94"/>
      <c r="AZ34" s="92"/>
      <c r="BA34" s="92"/>
      <c r="BB34" s="92"/>
      <c r="BC34" s="92"/>
      <c r="BD34" s="92"/>
      <c r="BE34" s="92"/>
      <c r="BF34" s="52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2"/>
      <c r="BR34" s="58"/>
      <c r="BS34" s="58"/>
      <c r="BT34" s="58"/>
      <c r="BU34" s="58"/>
      <c r="BV34" s="58"/>
      <c r="BW34" s="58"/>
      <c r="BX34" s="58"/>
      <c r="BY34" s="58"/>
      <c r="BZ34" s="58"/>
      <c r="CA34" s="52"/>
      <c r="CB34" s="58"/>
      <c r="CC34" s="58"/>
      <c r="CD34" s="58"/>
      <c r="CE34" s="58"/>
      <c r="CF34" s="58"/>
      <c r="CG34" s="58"/>
      <c r="CH34" s="58"/>
      <c r="CI34" s="58"/>
      <c r="CJ34" s="58"/>
    </row>
    <row r="35" spans="1:88" ht="33.450000000000003" customHeight="1">
      <c r="A35" s="93"/>
      <c r="B35" s="182" t="s">
        <v>70</v>
      </c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3"/>
      <c r="AY35" s="94" t="s">
        <v>71</v>
      </c>
      <c r="AZ35" s="92" t="s">
        <v>68</v>
      </c>
      <c r="BA35" s="92" t="s">
        <v>74</v>
      </c>
      <c r="BB35" s="92" t="s">
        <v>64</v>
      </c>
      <c r="BC35" s="92"/>
      <c r="BD35" s="92" t="s">
        <v>68</v>
      </c>
      <c r="BE35" s="92"/>
      <c r="BF35" s="51">
        <v>6000</v>
      </c>
      <c r="BG35" s="58"/>
      <c r="BH35" s="57">
        <v>0</v>
      </c>
      <c r="BI35" s="57">
        <v>0</v>
      </c>
      <c r="BJ35" s="57">
        <f>BF35</f>
        <v>6000</v>
      </c>
      <c r="BK35" s="57">
        <v>0</v>
      </c>
      <c r="BL35" s="57">
        <v>0</v>
      </c>
      <c r="BM35" s="57">
        <v>0</v>
      </c>
      <c r="BN35" s="57">
        <v>0</v>
      </c>
      <c r="BO35" s="57">
        <v>2900</v>
      </c>
      <c r="BP35" s="57">
        <v>0</v>
      </c>
      <c r="BQ35" s="51">
        <v>6000</v>
      </c>
      <c r="BR35" s="57">
        <v>0</v>
      </c>
      <c r="BS35" s="57">
        <v>0</v>
      </c>
      <c r="BT35" s="57">
        <f>BP35</f>
        <v>0</v>
      </c>
      <c r="BU35" s="57">
        <v>0</v>
      </c>
      <c r="BV35" s="57">
        <v>0</v>
      </c>
      <c r="BW35" s="57">
        <v>0</v>
      </c>
      <c r="BX35" s="57">
        <v>0</v>
      </c>
      <c r="BY35" s="57">
        <v>2900</v>
      </c>
      <c r="BZ35" s="57">
        <v>0</v>
      </c>
      <c r="CA35" s="51">
        <v>6000</v>
      </c>
      <c r="CB35" s="57">
        <v>0</v>
      </c>
      <c r="CC35" s="57">
        <v>0</v>
      </c>
      <c r="CD35" s="57">
        <f>BZ35</f>
        <v>0</v>
      </c>
      <c r="CE35" s="57">
        <v>0</v>
      </c>
      <c r="CF35" s="57">
        <v>0</v>
      </c>
      <c r="CG35" s="57">
        <v>0</v>
      </c>
      <c r="CH35" s="57">
        <v>0</v>
      </c>
      <c r="CI35" s="57">
        <v>2900</v>
      </c>
      <c r="CJ35" s="57">
        <v>0</v>
      </c>
    </row>
    <row r="36" spans="1:88" s="100" customFormat="1" ht="33.450000000000003" customHeight="1">
      <c r="A36" s="91"/>
      <c r="B36" s="184" t="s">
        <v>61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5"/>
      <c r="AY36" s="96" t="s">
        <v>62</v>
      </c>
      <c r="AZ36" s="97" t="s">
        <v>68</v>
      </c>
      <c r="BA36" s="97" t="s">
        <v>77</v>
      </c>
      <c r="BB36" s="97" t="s">
        <v>64</v>
      </c>
      <c r="BC36" s="97"/>
      <c r="BD36" s="97" t="s">
        <v>68</v>
      </c>
      <c r="BE36" s="97"/>
      <c r="BF36" s="76">
        <f>BF38</f>
        <v>29600</v>
      </c>
      <c r="BG36" s="98"/>
      <c r="BH36" s="99">
        <v>0</v>
      </c>
      <c r="BI36" s="99">
        <v>0</v>
      </c>
      <c r="BJ36" s="99">
        <f>BF36</f>
        <v>29600</v>
      </c>
      <c r="BK36" s="99">
        <v>0</v>
      </c>
      <c r="BL36" s="99">
        <v>0</v>
      </c>
      <c r="BM36" s="99">
        <v>0</v>
      </c>
      <c r="BN36" s="99">
        <v>0</v>
      </c>
      <c r="BO36" s="99">
        <v>78800</v>
      </c>
      <c r="BP36" s="99">
        <v>0</v>
      </c>
      <c r="BQ36" s="76">
        <f>BQ38</f>
        <v>29600</v>
      </c>
      <c r="BR36" s="99">
        <v>0</v>
      </c>
      <c r="BS36" s="99">
        <v>0</v>
      </c>
      <c r="BT36" s="99">
        <f>BQ36</f>
        <v>29600</v>
      </c>
      <c r="BU36" s="99">
        <v>0</v>
      </c>
      <c r="BV36" s="99">
        <v>0</v>
      </c>
      <c r="BW36" s="99">
        <v>0</v>
      </c>
      <c r="BX36" s="99">
        <v>0</v>
      </c>
      <c r="BY36" s="99">
        <v>31700</v>
      </c>
      <c r="BZ36" s="99">
        <v>0</v>
      </c>
      <c r="CA36" s="76">
        <f>CA38</f>
        <v>29600</v>
      </c>
      <c r="CB36" s="99">
        <v>0</v>
      </c>
      <c r="CC36" s="99">
        <v>0</v>
      </c>
      <c r="CD36" s="99">
        <f>CA36</f>
        <v>29600</v>
      </c>
      <c r="CE36" s="99">
        <v>0</v>
      </c>
      <c r="CF36" s="99">
        <v>0</v>
      </c>
      <c r="CG36" s="99">
        <v>0</v>
      </c>
      <c r="CH36" s="99">
        <v>0</v>
      </c>
      <c r="CI36" s="99">
        <v>31700</v>
      </c>
      <c r="CJ36" s="99">
        <v>0</v>
      </c>
    </row>
    <row r="37" spans="1:88" ht="13.2">
      <c r="A37" s="93"/>
      <c r="B37" s="182" t="s">
        <v>46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2"/>
      <c r="AT37" s="182"/>
      <c r="AU37" s="182"/>
      <c r="AV37" s="182"/>
      <c r="AW37" s="182"/>
      <c r="AX37" s="183"/>
      <c r="AY37" s="94"/>
      <c r="AZ37" s="92"/>
      <c r="BA37" s="92"/>
      <c r="BB37" s="92"/>
      <c r="BC37" s="92"/>
      <c r="BD37" s="92"/>
      <c r="BE37" s="92"/>
      <c r="BF37" s="52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2"/>
      <c r="BR37" s="58"/>
      <c r="BS37" s="58"/>
      <c r="BT37" s="58"/>
      <c r="BU37" s="58"/>
      <c r="BV37" s="58"/>
      <c r="BW37" s="58"/>
      <c r="BX37" s="58"/>
      <c r="BY37" s="58"/>
      <c r="BZ37" s="58"/>
      <c r="CA37" s="52"/>
      <c r="CB37" s="58"/>
      <c r="CC37" s="58"/>
      <c r="CD37" s="58"/>
      <c r="CE37" s="58"/>
      <c r="CF37" s="58"/>
      <c r="CG37" s="58"/>
      <c r="CH37" s="58"/>
      <c r="CI37" s="58"/>
      <c r="CJ37" s="58"/>
    </row>
    <row r="38" spans="1:88" ht="33.450000000000003" customHeight="1">
      <c r="A38" s="93"/>
      <c r="B38" s="182" t="s">
        <v>70</v>
      </c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3"/>
      <c r="AY38" s="94" t="s">
        <v>71</v>
      </c>
      <c r="AZ38" s="92" t="s">
        <v>68</v>
      </c>
      <c r="BA38" s="92" t="s">
        <v>77</v>
      </c>
      <c r="BB38" s="92" t="s">
        <v>64</v>
      </c>
      <c r="BC38" s="92"/>
      <c r="BD38" s="92" t="s">
        <v>68</v>
      </c>
      <c r="BE38" s="92"/>
      <c r="BF38" s="51">
        <f>23000+6600</f>
        <v>29600</v>
      </c>
      <c r="BG38" s="58"/>
      <c r="BH38" s="57">
        <v>0</v>
      </c>
      <c r="BI38" s="57">
        <v>0</v>
      </c>
      <c r="BJ38" s="57">
        <f>BF38</f>
        <v>29600</v>
      </c>
      <c r="BK38" s="57">
        <v>0</v>
      </c>
      <c r="BL38" s="57">
        <v>0</v>
      </c>
      <c r="BM38" s="57">
        <v>0</v>
      </c>
      <c r="BN38" s="57">
        <v>0</v>
      </c>
      <c r="BO38" s="57">
        <v>78800</v>
      </c>
      <c r="BP38" s="57">
        <v>0</v>
      </c>
      <c r="BQ38" s="51">
        <f>23000+6600</f>
        <v>29600</v>
      </c>
      <c r="BR38" s="57">
        <v>0</v>
      </c>
      <c r="BS38" s="57">
        <v>0</v>
      </c>
      <c r="BT38" s="57">
        <f>BQ38</f>
        <v>29600</v>
      </c>
      <c r="BU38" s="57">
        <v>0</v>
      </c>
      <c r="BV38" s="57">
        <v>0</v>
      </c>
      <c r="BW38" s="57">
        <v>0</v>
      </c>
      <c r="BX38" s="57">
        <v>0</v>
      </c>
      <c r="BY38" s="57">
        <v>31700</v>
      </c>
      <c r="BZ38" s="57">
        <v>0</v>
      </c>
      <c r="CA38" s="51">
        <f>23000+6600</f>
        <v>29600</v>
      </c>
      <c r="CB38" s="57">
        <v>0</v>
      </c>
      <c r="CC38" s="57">
        <v>0</v>
      </c>
      <c r="CD38" s="57">
        <f>CA38</f>
        <v>29600</v>
      </c>
      <c r="CE38" s="57">
        <v>0</v>
      </c>
      <c r="CF38" s="57">
        <v>0</v>
      </c>
      <c r="CG38" s="57">
        <v>0</v>
      </c>
      <c r="CH38" s="57">
        <v>0</v>
      </c>
      <c r="CI38" s="57">
        <v>31700</v>
      </c>
      <c r="CJ38" s="57">
        <v>0</v>
      </c>
    </row>
    <row r="39" spans="1:88" s="100" customFormat="1" ht="33.450000000000003" customHeight="1">
      <c r="A39" s="91"/>
      <c r="B39" s="184" t="s">
        <v>61</v>
      </c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5"/>
      <c r="AY39" s="96" t="s">
        <v>62</v>
      </c>
      <c r="AZ39" s="97" t="s">
        <v>68</v>
      </c>
      <c r="BA39" s="97" t="s">
        <v>170</v>
      </c>
      <c r="BB39" s="97" t="s">
        <v>64</v>
      </c>
      <c r="BC39" s="97"/>
      <c r="BD39" s="97" t="s">
        <v>68</v>
      </c>
      <c r="BE39" s="97"/>
      <c r="BF39" s="76">
        <f>BF41</f>
        <v>1922200</v>
      </c>
      <c r="BG39" s="98"/>
      <c r="BH39" s="99">
        <v>0</v>
      </c>
      <c r="BI39" s="99">
        <v>0</v>
      </c>
      <c r="BJ39" s="99">
        <f>BF39</f>
        <v>1922200</v>
      </c>
      <c r="BK39" s="99">
        <v>0</v>
      </c>
      <c r="BL39" s="99">
        <v>0</v>
      </c>
      <c r="BM39" s="99">
        <v>0</v>
      </c>
      <c r="BN39" s="99">
        <v>0</v>
      </c>
      <c r="BO39" s="99">
        <v>78800</v>
      </c>
      <c r="BP39" s="99">
        <v>0</v>
      </c>
      <c r="BQ39" s="76">
        <f>BQ41</f>
        <v>0</v>
      </c>
      <c r="BR39" s="99">
        <v>0</v>
      </c>
      <c r="BS39" s="99">
        <v>0</v>
      </c>
      <c r="BT39" s="99">
        <f>BP39</f>
        <v>0</v>
      </c>
      <c r="BU39" s="99">
        <v>0</v>
      </c>
      <c r="BV39" s="99">
        <v>0</v>
      </c>
      <c r="BW39" s="99">
        <v>0</v>
      </c>
      <c r="BX39" s="99">
        <v>0</v>
      </c>
      <c r="BY39" s="99">
        <v>31700</v>
      </c>
      <c r="BZ39" s="99">
        <v>0</v>
      </c>
      <c r="CA39" s="76">
        <f>CA41</f>
        <v>0</v>
      </c>
      <c r="CB39" s="99">
        <v>0</v>
      </c>
      <c r="CC39" s="99">
        <v>0</v>
      </c>
      <c r="CD39" s="99">
        <f>BZ39</f>
        <v>0</v>
      </c>
      <c r="CE39" s="99">
        <v>0</v>
      </c>
      <c r="CF39" s="99">
        <v>0</v>
      </c>
      <c r="CG39" s="99">
        <v>0</v>
      </c>
      <c r="CH39" s="99">
        <v>0</v>
      </c>
      <c r="CI39" s="99">
        <v>31700</v>
      </c>
      <c r="CJ39" s="99">
        <v>0</v>
      </c>
    </row>
    <row r="40" spans="1:88" ht="13.2">
      <c r="A40" s="93"/>
      <c r="B40" s="182" t="s">
        <v>46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3"/>
      <c r="AY40" s="94"/>
      <c r="AZ40" s="92"/>
      <c r="BA40" s="92"/>
      <c r="BB40" s="92"/>
      <c r="BC40" s="92"/>
      <c r="BD40" s="92"/>
      <c r="BE40" s="92"/>
      <c r="BF40" s="52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2"/>
      <c r="BR40" s="58"/>
      <c r="BS40" s="58"/>
      <c r="BT40" s="58"/>
      <c r="BU40" s="58"/>
      <c r="BV40" s="58"/>
      <c r="BW40" s="58"/>
      <c r="BX40" s="58"/>
      <c r="BY40" s="58"/>
      <c r="BZ40" s="58"/>
      <c r="CA40" s="52"/>
      <c r="CB40" s="58"/>
      <c r="CC40" s="58"/>
      <c r="CD40" s="58"/>
      <c r="CE40" s="58"/>
      <c r="CF40" s="58"/>
      <c r="CG40" s="58"/>
      <c r="CH40" s="58"/>
      <c r="CI40" s="58"/>
      <c r="CJ40" s="58"/>
    </row>
    <row r="41" spans="1:88" ht="33.450000000000003" customHeight="1">
      <c r="A41" s="93"/>
      <c r="B41" s="182" t="s">
        <v>70</v>
      </c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3"/>
      <c r="AY41" s="94" t="s">
        <v>71</v>
      </c>
      <c r="AZ41" s="92" t="s">
        <v>68</v>
      </c>
      <c r="BA41" s="92" t="s">
        <v>170</v>
      </c>
      <c r="BB41" s="92" t="s">
        <v>64</v>
      </c>
      <c r="BC41" s="92"/>
      <c r="BD41" s="92" t="s">
        <v>68</v>
      </c>
      <c r="BE41" s="92"/>
      <c r="BF41" s="51">
        <v>1922200</v>
      </c>
      <c r="BG41" s="58"/>
      <c r="BH41" s="57">
        <v>0</v>
      </c>
      <c r="BI41" s="57">
        <v>0</v>
      </c>
      <c r="BJ41" s="57">
        <f>BF41</f>
        <v>1922200</v>
      </c>
      <c r="BK41" s="57">
        <v>0</v>
      </c>
      <c r="BL41" s="57">
        <v>0</v>
      </c>
      <c r="BM41" s="57">
        <v>0</v>
      </c>
      <c r="BN41" s="57">
        <v>0</v>
      </c>
      <c r="BO41" s="57">
        <v>78800</v>
      </c>
      <c r="BP41" s="57">
        <v>0</v>
      </c>
      <c r="BQ41" s="51">
        <v>0</v>
      </c>
      <c r="BR41" s="57">
        <v>0</v>
      </c>
      <c r="BS41" s="57">
        <v>0</v>
      </c>
      <c r="BT41" s="57">
        <f>BP41</f>
        <v>0</v>
      </c>
      <c r="BU41" s="57">
        <v>0</v>
      </c>
      <c r="BV41" s="57">
        <v>0</v>
      </c>
      <c r="BW41" s="57">
        <v>0</v>
      </c>
      <c r="BX41" s="57">
        <v>0</v>
      </c>
      <c r="BY41" s="57">
        <v>31700</v>
      </c>
      <c r="BZ41" s="57">
        <v>0</v>
      </c>
      <c r="CA41" s="51">
        <v>0</v>
      </c>
      <c r="CB41" s="57">
        <v>0</v>
      </c>
      <c r="CC41" s="57">
        <v>0</v>
      </c>
      <c r="CD41" s="57">
        <f>BZ41</f>
        <v>0</v>
      </c>
      <c r="CE41" s="57">
        <v>0</v>
      </c>
      <c r="CF41" s="57">
        <v>0</v>
      </c>
      <c r="CG41" s="57">
        <v>0</v>
      </c>
      <c r="CH41" s="57">
        <v>0</v>
      </c>
      <c r="CI41" s="57">
        <v>31700</v>
      </c>
      <c r="CJ41" s="57">
        <v>0</v>
      </c>
    </row>
    <row r="42" spans="1:88" ht="16.2" customHeight="1">
      <c r="A42" s="101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3"/>
      <c r="AY42" s="89"/>
      <c r="AZ42" s="92"/>
      <c r="BA42" s="92"/>
      <c r="BB42" s="92"/>
      <c r="BC42" s="92"/>
      <c r="BD42" s="92"/>
      <c r="BE42" s="92"/>
      <c r="BF42" s="51"/>
      <c r="BG42" s="58"/>
      <c r="BH42" s="57"/>
      <c r="BI42" s="57"/>
      <c r="BJ42" s="57"/>
      <c r="BK42" s="57"/>
      <c r="BL42" s="57"/>
      <c r="BM42" s="57"/>
      <c r="BN42" s="57"/>
      <c r="BO42" s="57"/>
      <c r="BP42" s="57"/>
      <c r="BQ42" s="51"/>
      <c r="BR42" s="57"/>
      <c r="BS42" s="57"/>
      <c r="BT42" s="57"/>
      <c r="BU42" s="57"/>
      <c r="BV42" s="57"/>
      <c r="BW42" s="57"/>
      <c r="BX42" s="57"/>
      <c r="BY42" s="57"/>
      <c r="BZ42" s="57"/>
      <c r="CA42" s="51"/>
      <c r="CB42" s="57"/>
      <c r="CC42" s="57"/>
      <c r="CD42" s="57"/>
      <c r="CE42" s="57"/>
      <c r="CF42" s="57"/>
      <c r="CG42" s="57"/>
      <c r="CH42" s="57"/>
      <c r="CI42" s="57"/>
      <c r="CJ42" s="57"/>
    </row>
    <row r="43" spans="1:88" s="100" customFormat="1" ht="25.2" customHeight="1">
      <c r="A43" s="91"/>
      <c r="B43" s="184" t="s">
        <v>78</v>
      </c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5"/>
      <c r="AY43" s="96" t="s">
        <v>79</v>
      </c>
      <c r="AZ43" s="97" t="s">
        <v>63</v>
      </c>
      <c r="BA43" s="97" t="s">
        <v>63</v>
      </c>
      <c r="BB43" s="97" t="s">
        <v>64</v>
      </c>
      <c r="BC43" s="97"/>
      <c r="BD43" s="97"/>
      <c r="BE43" s="97"/>
      <c r="BF43" s="104">
        <f>BF47+BF51+BF55</f>
        <v>9396417</v>
      </c>
      <c r="BG43" s="98"/>
      <c r="BH43" s="59">
        <f>BH47+BH51+BH55</f>
        <v>9396417</v>
      </c>
      <c r="BI43" s="99">
        <v>0</v>
      </c>
      <c r="BJ43" s="99">
        <v>0</v>
      </c>
      <c r="BK43" s="99">
        <v>0</v>
      </c>
      <c r="BL43" s="99">
        <v>0</v>
      </c>
      <c r="BM43" s="99">
        <v>0</v>
      </c>
      <c r="BN43" s="99">
        <v>0</v>
      </c>
      <c r="BO43" s="99">
        <v>8719800</v>
      </c>
      <c r="BP43" s="99">
        <v>0</v>
      </c>
      <c r="BQ43" s="77">
        <f>BQ47+BQ51+BQ55</f>
        <v>7227500</v>
      </c>
      <c r="BR43" s="59">
        <f>BQ43</f>
        <v>7227500</v>
      </c>
      <c r="BS43" s="99">
        <v>0</v>
      </c>
      <c r="BT43" s="99">
        <v>0</v>
      </c>
      <c r="BU43" s="99">
        <v>0</v>
      </c>
      <c r="BV43" s="99">
        <v>0</v>
      </c>
      <c r="BW43" s="99">
        <v>0</v>
      </c>
      <c r="BX43" s="59">
        <f>BX47+BX51+BX55</f>
        <v>0</v>
      </c>
      <c r="BY43" s="59">
        <f>BY47+BY51+BY55</f>
        <v>8404900</v>
      </c>
      <c r="BZ43" s="59">
        <f>BZ47+BZ51+BZ55</f>
        <v>0</v>
      </c>
      <c r="CA43" s="77">
        <f>CA47+CA51+CA55</f>
        <v>7463500</v>
      </c>
      <c r="CB43" s="59">
        <f>CA43</f>
        <v>7463500</v>
      </c>
      <c r="CC43" s="99">
        <v>0</v>
      </c>
      <c r="CD43" s="99">
        <v>0</v>
      </c>
      <c r="CE43" s="99">
        <v>0</v>
      </c>
      <c r="CF43" s="99">
        <v>0</v>
      </c>
      <c r="CG43" s="99">
        <v>0</v>
      </c>
      <c r="CH43" s="59">
        <f>CH47+CH51+CH55</f>
        <v>0</v>
      </c>
      <c r="CI43" s="99">
        <v>8697100</v>
      </c>
      <c r="CJ43" s="99">
        <v>0</v>
      </c>
    </row>
    <row r="44" spans="1:88" ht="13.2">
      <c r="A44" s="93"/>
      <c r="B44" s="182" t="s">
        <v>46</v>
      </c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3"/>
      <c r="AY44" s="94"/>
      <c r="AZ44" s="92"/>
      <c r="BA44" s="92"/>
      <c r="BB44" s="92"/>
      <c r="BC44" s="92"/>
      <c r="BD44" s="92"/>
      <c r="BE44" s="92"/>
      <c r="BF44" s="52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2"/>
      <c r="BR44" s="58"/>
      <c r="BS44" s="58"/>
      <c r="BT44" s="58"/>
      <c r="BU44" s="58"/>
      <c r="BV44" s="58"/>
      <c r="BW44" s="58"/>
      <c r="BX44" s="58"/>
      <c r="BY44" s="58"/>
      <c r="BZ44" s="58"/>
      <c r="CA44" s="52"/>
      <c r="CB44" s="58"/>
      <c r="CC44" s="58"/>
      <c r="CD44" s="58"/>
      <c r="CE44" s="58"/>
      <c r="CF44" s="58"/>
      <c r="CG44" s="58"/>
      <c r="CH44" s="58"/>
      <c r="CI44" s="58"/>
      <c r="CJ44" s="58"/>
    </row>
    <row r="45" spans="1:88" ht="26.4" customHeight="1">
      <c r="A45" s="93"/>
      <c r="B45" s="182" t="s">
        <v>80</v>
      </c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3"/>
      <c r="AY45" s="94" t="s">
        <v>81</v>
      </c>
      <c r="AZ45" s="92" t="s">
        <v>63</v>
      </c>
      <c r="BA45" s="92" t="s">
        <v>63</v>
      </c>
      <c r="BB45" s="92" t="s">
        <v>64</v>
      </c>
      <c r="BC45" s="92"/>
      <c r="BD45" s="92"/>
      <c r="BE45" s="92"/>
      <c r="BF45" s="46">
        <f>BF47</f>
        <v>7613536</v>
      </c>
      <c r="BG45" s="58"/>
      <c r="BH45" s="57">
        <f>BF45</f>
        <v>7613536</v>
      </c>
      <c r="BI45" s="57">
        <v>0</v>
      </c>
      <c r="BJ45" s="57">
        <v>0</v>
      </c>
      <c r="BK45" s="57">
        <v>0</v>
      </c>
      <c r="BL45" s="57">
        <v>0</v>
      </c>
      <c r="BM45" s="57">
        <v>0</v>
      </c>
      <c r="BN45" s="57">
        <v>0</v>
      </c>
      <c r="BO45" s="57">
        <v>7002500</v>
      </c>
      <c r="BP45" s="57">
        <v>0</v>
      </c>
      <c r="BQ45" s="46">
        <f>BQ47</f>
        <v>6580690.9699999997</v>
      </c>
      <c r="BR45" s="57">
        <f>BQ45</f>
        <v>6580690.9699999997</v>
      </c>
      <c r="BS45" s="57">
        <v>0</v>
      </c>
      <c r="BT45" s="57">
        <v>0</v>
      </c>
      <c r="BU45" s="57">
        <v>0</v>
      </c>
      <c r="BV45" s="57">
        <v>0</v>
      </c>
      <c r="BW45" s="57">
        <v>0</v>
      </c>
      <c r="BX45" s="57">
        <v>0</v>
      </c>
      <c r="BY45" s="57">
        <v>7257800</v>
      </c>
      <c r="BZ45" s="57">
        <v>0</v>
      </c>
      <c r="CA45" s="46">
        <f>CA47</f>
        <v>6811673.2300000004</v>
      </c>
      <c r="CB45" s="57">
        <f>CA45</f>
        <v>6811673.2300000004</v>
      </c>
      <c r="CC45" s="57">
        <v>0</v>
      </c>
      <c r="CD45" s="57">
        <v>0</v>
      </c>
      <c r="CE45" s="57">
        <v>0</v>
      </c>
      <c r="CF45" s="57">
        <v>0</v>
      </c>
      <c r="CG45" s="57">
        <v>0</v>
      </c>
      <c r="CH45" s="57">
        <v>0</v>
      </c>
      <c r="CI45" s="57">
        <v>7718600</v>
      </c>
      <c r="CJ45" s="57">
        <v>0</v>
      </c>
    </row>
    <row r="46" spans="1:88" ht="13.2">
      <c r="A46" s="105"/>
      <c r="B46" s="106"/>
      <c r="C46" s="182" t="s">
        <v>82</v>
      </c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3"/>
      <c r="AY46" s="94"/>
      <c r="AZ46" s="92"/>
      <c r="BA46" s="92"/>
      <c r="BB46" s="92"/>
      <c r="BC46" s="92"/>
      <c r="BD46" s="92"/>
      <c r="BE46" s="92"/>
      <c r="BF46" s="52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2"/>
      <c r="BR46" s="58"/>
      <c r="BS46" s="58"/>
      <c r="BT46" s="58"/>
      <c r="BU46" s="58"/>
      <c r="BV46" s="58"/>
      <c r="BW46" s="58"/>
      <c r="BX46" s="58"/>
      <c r="BY46" s="58"/>
      <c r="BZ46" s="58"/>
      <c r="CA46" s="52"/>
      <c r="CB46" s="58"/>
      <c r="CC46" s="58"/>
      <c r="CD46" s="58"/>
      <c r="CE46" s="58"/>
      <c r="CF46" s="58"/>
      <c r="CG46" s="58"/>
      <c r="CH46" s="58"/>
      <c r="CI46" s="58"/>
      <c r="CJ46" s="58"/>
    </row>
    <row r="47" spans="1:88" ht="44.4" customHeight="1">
      <c r="A47" s="107"/>
      <c r="B47" s="108"/>
      <c r="C47" s="182" t="s">
        <v>84</v>
      </c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3"/>
      <c r="AY47" s="94" t="s">
        <v>85</v>
      </c>
      <c r="AZ47" s="92" t="s">
        <v>63</v>
      </c>
      <c r="BA47" s="92" t="s">
        <v>63</v>
      </c>
      <c r="BB47" s="92" t="s">
        <v>64</v>
      </c>
      <c r="BC47" s="92"/>
      <c r="BD47" s="92"/>
      <c r="BE47" s="92"/>
      <c r="BF47" s="53">
        <f>BF49+BF50</f>
        <v>7613536</v>
      </c>
      <c r="BG47" s="58"/>
      <c r="BH47" s="57">
        <f>BF47</f>
        <v>7613536</v>
      </c>
      <c r="BI47" s="57">
        <v>0</v>
      </c>
      <c r="BJ47" s="57">
        <v>0</v>
      </c>
      <c r="BK47" s="57">
        <v>0</v>
      </c>
      <c r="BL47" s="57">
        <v>0</v>
      </c>
      <c r="BM47" s="57">
        <v>0</v>
      </c>
      <c r="BN47" s="57">
        <v>0</v>
      </c>
      <c r="BO47" s="57">
        <v>7002500</v>
      </c>
      <c r="BP47" s="57">
        <v>0</v>
      </c>
      <c r="BQ47" s="53">
        <f>BQ49+BQ50</f>
        <v>6580690.9699999997</v>
      </c>
      <c r="BR47" s="57">
        <f>BQ47</f>
        <v>6580690.9699999997</v>
      </c>
      <c r="BS47" s="57">
        <v>0</v>
      </c>
      <c r="BT47" s="57">
        <v>0</v>
      </c>
      <c r="BU47" s="57">
        <v>0</v>
      </c>
      <c r="BV47" s="57">
        <v>0</v>
      </c>
      <c r="BW47" s="57">
        <v>0</v>
      </c>
      <c r="BX47" s="57">
        <v>0</v>
      </c>
      <c r="BY47" s="57">
        <v>7257800</v>
      </c>
      <c r="BZ47" s="57">
        <v>0</v>
      </c>
      <c r="CA47" s="53">
        <f>CA49+CA50</f>
        <v>6811673.2300000004</v>
      </c>
      <c r="CB47" s="57">
        <f>CA47</f>
        <v>6811673.2300000004</v>
      </c>
      <c r="CC47" s="57">
        <v>0</v>
      </c>
      <c r="CD47" s="57">
        <v>0</v>
      </c>
      <c r="CE47" s="57">
        <v>0</v>
      </c>
      <c r="CF47" s="57">
        <v>0</v>
      </c>
      <c r="CG47" s="57">
        <v>0</v>
      </c>
      <c r="CH47" s="57">
        <v>0</v>
      </c>
      <c r="CI47" s="57">
        <v>7718600</v>
      </c>
      <c r="CJ47" s="57">
        <v>0</v>
      </c>
    </row>
    <row r="48" spans="1:88" ht="13.2">
      <c r="A48" s="105"/>
      <c r="B48" s="106"/>
      <c r="C48" s="182" t="s">
        <v>82</v>
      </c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3"/>
      <c r="AY48" s="94"/>
      <c r="AZ48" s="92"/>
      <c r="BA48" s="92"/>
      <c r="BB48" s="92"/>
      <c r="BC48" s="92"/>
      <c r="BD48" s="92"/>
      <c r="BE48" s="92"/>
      <c r="BF48" s="52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2"/>
      <c r="BR48" s="58"/>
      <c r="BS48" s="58"/>
      <c r="BT48" s="58"/>
      <c r="BU48" s="58"/>
      <c r="BV48" s="58"/>
      <c r="BW48" s="58"/>
      <c r="BX48" s="58"/>
      <c r="BY48" s="58"/>
      <c r="BZ48" s="58"/>
      <c r="CA48" s="52"/>
      <c r="CB48" s="58"/>
      <c r="CC48" s="58"/>
      <c r="CD48" s="58"/>
      <c r="CE48" s="58"/>
      <c r="CF48" s="58"/>
      <c r="CG48" s="58"/>
      <c r="CH48" s="58"/>
      <c r="CI48" s="58"/>
      <c r="CJ48" s="58"/>
    </row>
    <row r="49" spans="1:88" ht="23.4" customHeight="1">
      <c r="A49" s="107"/>
      <c r="B49" s="108"/>
      <c r="C49" s="182" t="s">
        <v>86</v>
      </c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3"/>
      <c r="AY49" s="94" t="s">
        <v>87</v>
      </c>
      <c r="AZ49" s="92" t="s">
        <v>88</v>
      </c>
      <c r="BA49" s="92" t="s">
        <v>63</v>
      </c>
      <c r="BB49" s="92" t="s">
        <v>64</v>
      </c>
      <c r="BC49" s="92"/>
      <c r="BD49" s="92"/>
      <c r="BE49" s="92"/>
      <c r="BF49" s="51">
        <f>596767+5000291+58017+207884</f>
        <v>5862959</v>
      </c>
      <c r="BG49" s="58"/>
      <c r="BH49" s="57">
        <f>BF49</f>
        <v>5862959</v>
      </c>
      <c r="BI49" s="57">
        <v>0</v>
      </c>
      <c r="BJ49" s="57">
        <v>0</v>
      </c>
      <c r="BK49" s="57">
        <v>0</v>
      </c>
      <c r="BL49" s="57">
        <v>0</v>
      </c>
      <c r="BM49" s="57">
        <v>0</v>
      </c>
      <c r="BN49" s="57">
        <v>0</v>
      </c>
      <c r="BO49" s="57">
        <v>5404000</v>
      </c>
      <c r="BP49" s="57">
        <v>0</v>
      </c>
      <c r="BQ49" s="51">
        <f>5054294.14</f>
        <v>5054294.1399999997</v>
      </c>
      <c r="BR49" s="57">
        <f>BQ49</f>
        <v>5054294.1399999997</v>
      </c>
      <c r="BS49" s="57">
        <v>0</v>
      </c>
      <c r="BT49" s="57">
        <v>0</v>
      </c>
      <c r="BU49" s="57">
        <v>0</v>
      </c>
      <c r="BV49" s="57">
        <v>0</v>
      </c>
      <c r="BW49" s="57">
        <v>0</v>
      </c>
      <c r="BX49" s="57">
        <v>0</v>
      </c>
      <c r="BY49" s="57">
        <v>5652700</v>
      </c>
      <c r="BZ49" s="57">
        <v>0</v>
      </c>
      <c r="CA49" s="51">
        <v>5231699.87</v>
      </c>
      <c r="CB49" s="57">
        <f>CA49</f>
        <v>5231699.87</v>
      </c>
      <c r="CC49" s="57">
        <v>0</v>
      </c>
      <c r="CD49" s="57">
        <v>0</v>
      </c>
      <c r="CE49" s="57">
        <v>0</v>
      </c>
      <c r="CF49" s="57">
        <v>0</v>
      </c>
      <c r="CG49" s="57">
        <v>0</v>
      </c>
      <c r="CH49" s="57">
        <v>0</v>
      </c>
      <c r="CI49" s="57">
        <v>6058700</v>
      </c>
      <c r="CJ49" s="57">
        <v>0</v>
      </c>
    </row>
    <row r="50" spans="1:88" ht="33.450000000000003" customHeight="1">
      <c r="A50" s="107"/>
      <c r="B50" s="108"/>
      <c r="C50" s="182" t="s">
        <v>89</v>
      </c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3"/>
      <c r="AY50" s="94" t="s">
        <v>90</v>
      </c>
      <c r="AZ50" s="92" t="s">
        <v>91</v>
      </c>
      <c r="BA50" s="92" t="s">
        <v>63</v>
      </c>
      <c r="BB50" s="92" t="s">
        <v>64</v>
      </c>
      <c r="BC50" s="92"/>
      <c r="BD50" s="92"/>
      <c r="BE50" s="92"/>
      <c r="BF50" s="51">
        <f>169673+1510088+70816</f>
        <v>1750577</v>
      </c>
      <c r="BG50" s="58"/>
      <c r="BH50" s="57">
        <f>BF50</f>
        <v>1750577</v>
      </c>
      <c r="BI50" s="57">
        <v>0</v>
      </c>
      <c r="BJ50" s="57">
        <v>0</v>
      </c>
      <c r="BK50" s="57">
        <v>0</v>
      </c>
      <c r="BL50" s="57">
        <v>0</v>
      </c>
      <c r="BM50" s="57">
        <v>0</v>
      </c>
      <c r="BN50" s="57">
        <v>0</v>
      </c>
      <c r="BO50" s="57">
        <v>1598500</v>
      </c>
      <c r="BP50" s="57">
        <v>0</v>
      </c>
      <c r="BQ50" s="51">
        <v>1526396.83</v>
      </c>
      <c r="BR50" s="57">
        <f>BQ50</f>
        <v>1526396.83</v>
      </c>
      <c r="BS50" s="57">
        <v>0</v>
      </c>
      <c r="BT50" s="57">
        <v>0</v>
      </c>
      <c r="BU50" s="57">
        <v>0</v>
      </c>
      <c r="BV50" s="57">
        <v>0</v>
      </c>
      <c r="BW50" s="57">
        <v>0</v>
      </c>
      <c r="BX50" s="57">
        <v>0</v>
      </c>
      <c r="BY50" s="57">
        <v>1605100</v>
      </c>
      <c r="BZ50" s="57">
        <v>0</v>
      </c>
      <c r="CA50" s="51">
        <v>1579973.36</v>
      </c>
      <c r="CB50" s="57">
        <f>CA50</f>
        <v>1579973.36</v>
      </c>
      <c r="CC50" s="57">
        <v>0</v>
      </c>
      <c r="CD50" s="57">
        <v>0</v>
      </c>
      <c r="CE50" s="57">
        <v>0</v>
      </c>
      <c r="CF50" s="57">
        <v>0</v>
      </c>
      <c r="CG50" s="57">
        <v>0</v>
      </c>
      <c r="CH50" s="57">
        <v>0</v>
      </c>
      <c r="CI50" s="57">
        <v>1659900</v>
      </c>
      <c r="CJ50" s="57">
        <v>0</v>
      </c>
    </row>
    <row r="51" spans="1:88" ht="33.450000000000003" customHeight="1">
      <c r="A51" s="93"/>
      <c r="B51" s="182" t="s">
        <v>92</v>
      </c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  <c r="AL51" s="182"/>
      <c r="AM51" s="182"/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3"/>
      <c r="AY51" s="94" t="s">
        <v>93</v>
      </c>
      <c r="AZ51" s="92" t="s">
        <v>63</v>
      </c>
      <c r="BA51" s="92" t="s">
        <v>63</v>
      </c>
      <c r="BB51" s="92" t="s">
        <v>64</v>
      </c>
      <c r="BC51" s="92"/>
      <c r="BD51" s="92"/>
      <c r="BE51" s="92"/>
      <c r="BF51" s="46">
        <f>BF53+BF54</f>
        <v>10180</v>
      </c>
      <c r="BG51" s="58"/>
      <c r="BH51" s="57">
        <f>BF51</f>
        <v>10180</v>
      </c>
      <c r="BI51" s="57">
        <v>0</v>
      </c>
      <c r="BJ51" s="57">
        <v>0</v>
      </c>
      <c r="BK51" s="57">
        <v>0</v>
      </c>
      <c r="BL51" s="57">
        <v>0</v>
      </c>
      <c r="BM51" s="57">
        <v>0</v>
      </c>
      <c r="BN51" s="57">
        <v>0</v>
      </c>
      <c r="BO51" s="57">
        <v>10300</v>
      </c>
      <c r="BP51" s="57">
        <v>0</v>
      </c>
      <c r="BQ51" s="46">
        <f>BQ53+BQ54</f>
        <v>0</v>
      </c>
      <c r="BR51" s="57">
        <f>BQ51</f>
        <v>0</v>
      </c>
      <c r="BS51" s="57">
        <v>0</v>
      </c>
      <c r="BT51" s="57">
        <v>0</v>
      </c>
      <c r="BU51" s="57">
        <v>0</v>
      </c>
      <c r="BV51" s="57">
        <v>0</v>
      </c>
      <c r="BW51" s="57">
        <v>0</v>
      </c>
      <c r="BX51" s="57">
        <v>0</v>
      </c>
      <c r="BY51" s="57">
        <v>0</v>
      </c>
      <c r="BZ51" s="57">
        <v>0</v>
      </c>
      <c r="CA51" s="46">
        <f>CA53+CA54</f>
        <v>0</v>
      </c>
      <c r="CB51" s="57">
        <f>CA51</f>
        <v>0</v>
      </c>
      <c r="CC51" s="57">
        <v>0</v>
      </c>
      <c r="CD51" s="57">
        <v>0</v>
      </c>
      <c r="CE51" s="57">
        <v>0</v>
      </c>
      <c r="CF51" s="57">
        <v>0</v>
      </c>
      <c r="CG51" s="57">
        <v>0</v>
      </c>
      <c r="CH51" s="57">
        <v>0</v>
      </c>
      <c r="CI51" s="57">
        <v>0</v>
      </c>
      <c r="CJ51" s="57">
        <v>0</v>
      </c>
    </row>
    <row r="52" spans="1:88" ht="13.2">
      <c r="A52" s="105"/>
      <c r="B52" s="106"/>
      <c r="C52" s="182" t="s">
        <v>82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3"/>
      <c r="AY52" s="94"/>
      <c r="AZ52" s="92"/>
      <c r="BA52" s="92"/>
      <c r="BB52" s="92"/>
      <c r="BC52" s="92"/>
      <c r="BD52" s="92"/>
      <c r="BE52" s="92"/>
      <c r="BF52" s="52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2"/>
      <c r="BR52" s="58"/>
      <c r="BS52" s="58"/>
      <c r="BT52" s="58"/>
      <c r="BU52" s="58"/>
      <c r="BV52" s="58"/>
      <c r="BW52" s="58"/>
      <c r="BX52" s="58"/>
      <c r="BY52" s="58"/>
      <c r="BZ52" s="58"/>
      <c r="CA52" s="52"/>
      <c r="CB52" s="58"/>
      <c r="CC52" s="58"/>
      <c r="CD52" s="58"/>
      <c r="CE52" s="58"/>
      <c r="CF52" s="58"/>
      <c r="CG52" s="58"/>
      <c r="CH52" s="58"/>
      <c r="CI52" s="58"/>
      <c r="CJ52" s="58"/>
    </row>
    <row r="53" spans="1:88" ht="36.6" customHeight="1">
      <c r="A53" s="107"/>
      <c r="B53" s="108"/>
      <c r="C53" s="182" t="s">
        <v>94</v>
      </c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3"/>
      <c r="AY53" s="94" t="s">
        <v>95</v>
      </c>
      <c r="AZ53" s="92" t="s">
        <v>96</v>
      </c>
      <c r="BA53" s="92" t="s">
        <v>63</v>
      </c>
      <c r="BB53" s="92" t="s">
        <v>64</v>
      </c>
      <c r="BC53" s="92"/>
      <c r="BD53" s="92"/>
      <c r="BE53" s="92"/>
      <c r="BF53" s="51">
        <f>2700+5000</f>
        <v>7700</v>
      </c>
      <c r="BG53" s="58"/>
      <c r="BH53" s="57">
        <f>BF53</f>
        <v>7700</v>
      </c>
      <c r="BI53" s="57">
        <v>0</v>
      </c>
      <c r="BJ53" s="57">
        <v>0</v>
      </c>
      <c r="BK53" s="57">
        <v>0</v>
      </c>
      <c r="BL53" s="57">
        <v>0</v>
      </c>
      <c r="BM53" s="57">
        <v>0</v>
      </c>
      <c r="BN53" s="57">
        <v>0</v>
      </c>
      <c r="BO53" s="57">
        <v>10300</v>
      </c>
      <c r="BP53" s="57">
        <v>0</v>
      </c>
      <c r="BQ53" s="51">
        <v>0</v>
      </c>
      <c r="BR53" s="57">
        <f>BQ53</f>
        <v>0</v>
      </c>
      <c r="BS53" s="57">
        <v>0</v>
      </c>
      <c r="BT53" s="57">
        <v>0</v>
      </c>
      <c r="BU53" s="57">
        <v>0</v>
      </c>
      <c r="BV53" s="57">
        <v>0</v>
      </c>
      <c r="BW53" s="57">
        <v>0</v>
      </c>
      <c r="BX53" s="57">
        <v>0</v>
      </c>
      <c r="BY53" s="57">
        <v>0</v>
      </c>
      <c r="BZ53" s="57">
        <v>0</v>
      </c>
      <c r="CA53" s="51">
        <v>0</v>
      </c>
      <c r="CB53" s="57">
        <f>CA53</f>
        <v>0</v>
      </c>
      <c r="CC53" s="57">
        <v>0</v>
      </c>
      <c r="CD53" s="57">
        <v>0</v>
      </c>
      <c r="CE53" s="57">
        <v>0</v>
      </c>
      <c r="CF53" s="57">
        <v>0</v>
      </c>
      <c r="CG53" s="57">
        <v>0</v>
      </c>
      <c r="CH53" s="57">
        <v>0</v>
      </c>
      <c r="CI53" s="57">
        <v>0</v>
      </c>
      <c r="CJ53" s="57">
        <v>0</v>
      </c>
    </row>
    <row r="54" spans="1:88" ht="36.6" customHeight="1">
      <c r="A54" s="107"/>
      <c r="B54" s="108"/>
      <c r="C54" s="182" t="s">
        <v>173</v>
      </c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2"/>
      <c r="AP54" s="182"/>
      <c r="AQ54" s="182"/>
      <c r="AR54" s="182"/>
      <c r="AS54" s="182"/>
      <c r="AT54" s="182"/>
      <c r="AU54" s="182"/>
      <c r="AV54" s="182"/>
      <c r="AW54" s="182"/>
      <c r="AX54" s="183"/>
      <c r="AY54" s="94">
        <v>2302</v>
      </c>
      <c r="AZ54" s="92" t="s">
        <v>174</v>
      </c>
      <c r="BA54" s="92" t="s">
        <v>63</v>
      </c>
      <c r="BB54" s="92" t="s">
        <v>64</v>
      </c>
      <c r="BC54" s="92"/>
      <c r="BD54" s="92"/>
      <c r="BE54" s="92"/>
      <c r="BF54" s="51">
        <f>7000+2480-7000</f>
        <v>2480</v>
      </c>
      <c r="BG54" s="58"/>
      <c r="BH54" s="57">
        <f>BF54</f>
        <v>2480</v>
      </c>
      <c r="BI54" s="57">
        <v>0</v>
      </c>
      <c r="BJ54" s="57">
        <v>0</v>
      </c>
      <c r="BK54" s="57">
        <v>0</v>
      </c>
      <c r="BL54" s="57">
        <v>0</v>
      </c>
      <c r="BM54" s="57">
        <v>0</v>
      </c>
      <c r="BN54" s="57">
        <v>0</v>
      </c>
      <c r="BO54" s="57">
        <v>10300</v>
      </c>
      <c r="BP54" s="57">
        <v>0</v>
      </c>
      <c r="BQ54" s="51">
        <v>0</v>
      </c>
      <c r="BR54" s="57">
        <f>BQ54</f>
        <v>0</v>
      </c>
      <c r="BS54" s="57">
        <v>0</v>
      </c>
      <c r="BT54" s="57">
        <v>0</v>
      </c>
      <c r="BU54" s="57">
        <v>0</v>
      </c>
      <c r="BV54" s="57">
        <v>0</v>
      </c>
      <c r="BW54" s="57">
        <v>0</v>
      </c>
      <c r="BX54" s="57">
        <v>0</v>
      </c>
      <c r="BY54" s="57">
        <v>0</v>
      </c>
      <c r="BZ54" s="57">
        <v>0</v>
      </c>
      <c r="CA54" s="51">
        <v>0</v>
      </c>
      <c r="CB54" s="57">
        <f>CA54</f>
        <v>0</v>
      </c>
      <c r="CC54" s="57">
        <v>0</v>
      </c>
      <c r="CD54" s="57">
        <v>0</v>
      </c>
      <c r="CE54" s="57">
        <v>0</v>
      </c>
      <c r="CF54" s="57">
        <v>0</v>
      </c>
      <c r="CG54" s="57">
        <v>0</v>
      </c>
      <c r="CH54" s="57">
        <v>0</v>
      </c>
      <c r="CI54" s="57">
        <v>0</v>
      </c>
      <c r="CJ54" s="57">
        <v>0</v>
      </c>
    </row>
    <row r="55" spans="1:88" ht="25.8" customHeight="1">
      <c r="A55" s="93"/>
      <c r="B55" s="182" t="s">
        <v>97</v>
      </c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182"/>
      <c r="AP55" s="182"/>
      <c r="AQ55" s="182"/>
      <c r="AR55" s="182"/>
      <c r="AS55" s="182"/>
      <c r="AT55" s="182"/>
      <c r="AU55" s="182"/>
      <c r="AV55" s="182"/>
      <c r="AW55" s="182"/>
      <c r="AX55" s="183"/>
      <c r="AY55" s="94" t="s">
        <v>98</v>
      </c>
      <c r="AZ55" s="92" t="s">
        <v>99</v>
      </c>
      <c r="BA55" s="92" t="s">
        <v>63</v>
      </c>
      <c r="BB55" s="92" t="s">
        <v>64</v>
      </c>
      <c r="BC55" s="92"/>
      <c r="BD55" s="92"/>
      <c r="BE55" s="92"/>
      <c r="BF55" s="46">
        <f>BF57+BF58+BF59+BF60+BF61+BF63+BF64+BF62</f>
        <v>1772701</v>
      </c>
      <c r="BG55" s="58"/>
      <c r="BH55" s="57">
        <f>BF55</f>
        <v>1772701</v>
      </c>
      <c r="BI55" s="57">
        <v>0</v>
      </c>
      <c r="BJ55" s="57">
        <v>0</v>
      </c>
      <c r="BK55" s="57">
        <v>0</v>
      </c>
      <c r="BL55" s="57">
        <v>0</v>
      </c>
      <c r="BM55" s="57">
        <v>0</v>
      </c>
      <c r="BN55" s="57">
        <v>0</v>
      </c>
      <c r="BO55" s="57">
        <v>1707000</v>
      </c>
      <c r="BP55" s="57">
        <v>0</v>
      </c>
      <c r="BQ55" s="53">
        <f>BQ57+BQ58+BQ59+BQ60+BQ61+BQ63+BQ64+BQ62</f>
        <v>646809.03</v>
      </c>
      <c r="BR55" s="57">
        <f>BQ55</f>
        <v>646809.03</v>
      </c>
      <c r="BS55" s="57">
        <v>0</v>
      </c>
      <c r="BT55" s="57">
        <v>0</v>
      </c>
      <c r="BU55" s="57">
        <v>0</v>
      </c>
      <c r="BV55" s="57">
        <v>0</v>
      </c>
      <c r="BW55" s="57">
        <v>0</v>
      </c>
      <c r="BX55" s="46">
        <f>BX57+BX58+BX59+BX60+BX61+BX63+BX64</f>
        <v>0</v>
      </c>
      <c r="BY55" s="46">
        <f>BY57+BY58+BY59+BY60+BY61+BY63+BY64</f>
        <v>1147100</v>
      </c>
      <c r="BZ55" s="46">
        <f>BZ57+BZ58+BZ59+BZ60+BZ61+BZ63+BZ64</f>
        <v>0</v>
      </c>
      <c r="CA55" s="53">
        <f>CA57+CA58+CA59+CA60+CA61+CA63+CA64+CA62</f>
        <v>651826.77</v>
      </c>
      <c r="CB55" s="57">
        <f>CA55</f>
        <v>651826.77</v>
      </c>
      <c r="CC55" s="57">
        <v>0</v>
      </c>
      <c r="CD55" s="57">
        <v>0</v>
      </c>
      <c r="CE55" s="57">
        <v>0</v>
      </c>
      <c r="CF55" s="57">
        <v>0</v>
      </c>
      <c r="CG55" s="57">
        <v>0</v>
      </c>
      <c r="CH55" s="46">
        <f>CH57+CH58+CH59+CH60+CH61+CH63+CH64</f>
        <v>0</v>
      </c>
      <c r="CI55" s="57">
        <v>978500</v>
      </c>
      <c r="CJ55" s="57">
        <v>0</v>
      </c>
    </row>
    <row r="56" spans="1:88" ht="13.2">
      <c r="A56" s="105"/>
      <c r="B56" s="106"/>
      <c r="C56" s="182" t="s">
        <v>82</v>
      </c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82"/>
      <c r="AR56" s="182"/>
      <c r="AS56" s="182"/>
      <c r="AT56" s="182"/>
      <c r="AU56" s="182"/>
      <c r="AV56" s="182"/>
      <c r="AW56" s="182"/>
      <c r="AX56" s="183"/>
      <c r="AY56" s="94"/>
      <c r="AZ56" s="92"/>
      <c r="BA56" s="92"/>
      <c r="BB56" s="92"/>
      <c r="BC56" s="92"/>
      <c r="BD56" s="92"/>
      <c r="BE56" s="92"/>
      <c r="BF56" s="52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2"/>
      <c r="BR56" s="58"/>
      <c r="BS56" s="58"/>
      <c r="BT56" s="58"/>
      <c r="BU56" s="58"/>
      <c r="BV56" s="58"/>
      <c r="BW56" s="58"/>
      <c r="BX56" s="58"/>
      <c r="BY56" s="58"/>
      <c r="BZ56" s="58"/>
      <c r="CA56" s="52"/>
      <c r="CB56" s="58"/>
      <c r="CC56" s="58"/>
      <c r="CD56" s="58"/>
      <c r="CE56" s="58"/>
      <c r="CF56" s="58"/>
      <c r="CG56" s="58"/>
      <c r="CH56" s="58"/>
      <c r="CI56" s="58"/>
      <c r="CJ56" s="58"/>
    </row>
    <row r="57" spans="1:88" ht="33.450000000000003" customHeight="1">
      <c r="A57" s="107"/>
      <c r="B57" s="108"/>
      <c r="C57" s="182" t="s">
        <v>100</v>
      </c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3"/>
      <c r="AY57" s="94"/>
      <c r="AZ57" s="92" t="s">
        <v>99</v>
      </c>
      <c r="BA57" s="92" t="s">
        <v>63</v>
      </c>
      <c r="BB57" s="92" t="s">
        <v>64</v>
      </c>
      <c r="BC57" s="92"/>
      <c r="BD57" s="92"/>
      <c r="BE57" s="92"/>
      <c r="BF57" s="51">
        <v>41100</v>
      </c>
      <c r="BG57" s="58"/>
      <c r="BH57" s="57">
        <f t="shared" ref="BH57:BH64" si="0">BF57</f>
        <v>41100</v>
      </c>
      <c r="BI57" s="57">
        <v>0</v>
      </c>
      <c r="BJ57" s="57">
        <v>0</v>
      </c>
      <c r="BK57" s="57">
        <v>0</v>
      </c>
      <c r="BL57" s="57">
        <v>0</v>
      </c>
      <c r="BM57" s="57">
        <v>0</v>
      </c>
      <c r="BN57" s="57">
        <v>0</v>
      </c>
      <c r="BO57" s="57">
        <v>42000</v>
      </c>
      <c r="BP57" s="57">
        <v>0</v>
      </c>
      <c r="BQ57" s="51">
        <v>42000</v>
      </c>
      <c r="BR57" s="57">
        <f>BQ57</f>
        <v>42000</v>
      </c>
      <c r="BS57" s="57">
        <v>0</v>
      </c>
      <c r="BT57" s="57">
        <v>0</v>
      </c>
      <c r="BU57" s="57">
        <v>0</v>
      </c>
      <c r="BV57" s="57">
        <v>0</v>
      </c>
      <c r="BW57" s="57">
        <v>0</v>
      </c>
      <c r="BX57" s="57">
        <v>0</v>
      </c>
      <c r="BY57" s="57">
        <v>40000</v>
      </c>
      <c r="BZ57" s="57">
        <v>0</v>
      </c>
      <c r="CA57" s="51">
        <v>42000</v>
      </c>
      <c r="CB57" s="57">
        <f>CA57</f>
        <v>42000</v>
      </c>
      <c r="CC57" s="57">
        <v>0</v>
      </c>
      <c r="CD57" s="57">
        <v>0</v>
      </c>
      <c r="CE57" s="57">
        <v>0</v>
      </c>
      <c r="CF57" s="57">
        <v>0</v>
      </c>
      <c r="CG57" s="57">
        <v>0</v>
      </c>
      <c r="CH57" s="57">
        <v>0</v>
      </c>
      <c r="CI57" s="57">
        <v>43900</v>
      </c>
      <c r="CJ57" s="57">
        <v>0</v>
      </c>
    </row>
    <row r="58" spans="1:88" ht="24.6" customHeight="1">
      <c r="A58" s="107"/>
      <c r="B58" s="108"/>
      <c r="C58" s="182" t="s">
        <v>101</v>
      </c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82"/>
      <c r="AR58" s="182"/>
      <c r="AS58" s="182"/>
      <c r="AT58" s="182"/>
      <c r="AU58" s="182"/>
      <c r="AV58" s="182"/>
      <c r="AW58" s="182"/>
      <c r="AX58" s="183"/>
      <c r="AY58" s="94"/>
      <c r="AZ58" s="92" t="s">
        <v>99</v>
      </c>
      <c r="BA58" s="92" t="s">
        <v>63</v>
      </c>
      <c r="BB58" s="92" t="s">
        <v>64</v>
      </c>
      <c r="BC58" s="92"/>
      <c r="BD58" s="92"/>
      <c r="BE58" s="92"/>
      <c r="BF58" s="51">
        <v>96425</v>
      </c>
      <c r="BG58" s="58"/>
      <c r="BH58" s="57">
        <f t="shared" si="0"/>
        <v>96425</v>
      </c>
      <c r="BI58" s="57">
        <v>0</v>
      </c>
      <c r="BJ58" s="57">
        <v>0</v>
      </c>
      <c r="BK58" s="57">
        <v>0</v>
      </c>
      <c r="BL58" s="57">
        <v>0</v>
      </c>
      <c r="BM58" s="57">
        <v>0</v>
      </c>
      <c r="BN58" s="57">
        <v>0</v>
      </c>
      <c r="BO58" s="57">
        <v>43800</v>
      </c>
      <c r="BP58" s="57">
        <v>0</v>
      </c>
      <c r="BQ58" s="51">
        <v>0</v>
      </c>
      <c r="BR58" s="57">
        <f>BQ58</f>
        <v>0</v>
      </c>
      <c r="BS58" s="57">
        <v>0</v>
      </c>
      <c r="BT58" s="57">
        <v>0</v>
      </c>
      <c r="BU58" s="57">
        <v>0</v>
      </c>
      <c r="BV58" s="57">
        <v>0</v>
      </c>
      <c r="BW58" s="57">
        <v>0</v>
      </c>
      <c r="BX58" s="57">
        <v>0</v>
      </c>
      <c r="BY58" s="57">
        <v>10100</v>
      </c>
      <c r="BZ58" s="57">
        <v>0</v>
      </c>
      <c r="CA58" s="51">
        <v>0</v>
      </c>
      <c r="CB58" s="57">
        <f>CA58</f>
        <v>0</v>
      </c>
      <c r="CC58" s="57">
        <v>0</v>
      </c>
      <c r="CD58" s="57">
        <v>0</v>
      </c>
      <c r="CE58" s="57">
        <v>0</v>
      </c>
      <c r="CF58" s="57">
        <v>0</v>
      </c>
      <c r="CG58" s="57">
        <v>0</v>
      </c>
      <c r="CH58" s="57">
        <v>0</v>
      </c>
      <c r="CI58" s="57">
        <v>0</v>
      </c>
      <c r="CJ58" s="57">
        <v>0</v>
      </c>
    </row>
    <row r="59" spans="1:88" ht="25.8" customHeight="1">
      <c r="A59" s="107"/>
      <c r="B59" s="108"/>
      <c r="C59" s="182" t="s">
        <v>102</v>
      </c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3"/>
      <c r="AY59" s="94"/>
      <c r="AZ59" s="92" t="s">
        <v>99</v>
      </c>
      <c r="BA59" s="92" t="s">
        <v>63</v>
      </c>
      <c r="BB59" s="92" t="s">
        <v>64</v>
      </c>
      <c r="BC59" s="92"/>
      <c r="BD59" s="92"/>
      <c r="BE59" s="92"/>
      <c r="BF59" s="51">
        <v>189000</v>
      </c>
      <c r="BG59" s="58"/>
      <c r="BH59" s="57">
        <f t="shared" si="0"/>
        <v>189000</v>
      </c>
      <c r="BI59" s="57">
        <v>0</v>
      </c>
      <c r="BJ59" s="57">
        <v>0</v>
      </c>
      <c r="BK59" s="57">
        <v>0</v>
      </c>
      <c r="BL59" s="57">
        <v>0</v>
      </c>
      <c r="BM59" s="57">
        <v>0</v>
      </c>
      <c r="BN59" s="57">
        <v>0</v>
      </c>
      <c r="BO59" s="57">
        <v>177200</v>
      </c>
      <c r="BP59" s="57">
        <v>0</v>
      </c>
      <c r="BQ59" s="51">
        <v>0</v>
      </c>
      <c r="BR59" s="57">
        <f t="shared" ref="BR59:BR64" si="1">BQ59</f>
        <v>0</v>
      </c>
      <c r="BS59" s="57">
        <v>0</v>
      </c>
      <c r="BT59" s="57">
        <v>0</v>
      </c>
      <c r="BU59" s="57">
        <v>0</v>
      </c>
      <c r="BV59" s="57">
        <v>0</v>
      </c>
      <c r="BW59" s="57">
        <v>0</v>
      </c>
      <c r="BX59" s="57">
        <v>0</v>
      </c>
      <c r="BY59" s="57">
        <v>190100</v>
      </c>
      <c r="BZ59" s="57">
        <v>0</v>
      </c>
      <c r="CA59" s="51">
        <v>0</v>
      </c>
      <c r="CB59" s="57">
        <f t="shared" ref="CB59:CB64" si="2">CA59</f>
        <v>0</v>
      </c>
      <c r="CC59" s="57">
        <v>0</v>
      </c>
      <c r="CD59" s="57">
        <v>0</v>
      </c>
      <c r="CE59" s="57">
        <v>0</v>
      </c>
      <c r="CF59" s="57">
        <v>0</v>
      </c>
      <c r="CG59" s="57">
        <v>0</v>
      </c>
      <c r="CH59" s="57">
        <v>0</v>
      </c>
      <c r="CI59" s="57">
        <v>198200</v>
      </c>
      <c r="CJ59" s="57">
        <v>0</v>
      </c>
    </row>
    <row r="60" spans="1:88" ht="25.2" customHeight="1">
      <c r="A60" s="107"/>
      <c r="B60" s="108"/>
      <c r="C60" s="182" t="s">
        <v>103</v>
      </c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3"/>
      <c r="AY60" s="94"/>
      <c r="AZ60" s="92" t="s">
        <v>99</v>
      </c>
      <c r="BA60" s="92" t="s">
        <v>63</v>
      </c>
      <c r="BB60" s="92" t="s">
        <v>64</v>
      </c>
      <c r="BC60" s="92"/>
      <c r="BD60" s="92"/>
      <c r="BE60" s="92"/>
      <c r="BF60" s="51">
        <f>139546.7-5200-5700</f>
        <v>128646.70000000001</v>
      </c>
      <c r="BG60" s="58"/>
      <c r="BH60" s="57">
        <f t="shared" si="0"/>
        <v>128646.70000000001</v>
      </c>
      <c r="BI60" s="57">
        <v>0</v>
      </c>
      <c r="BJ60" s="57">
        <v>0</v>
      </c>
      <c r="BK60" s="57">
        <v>0</v>
      </c>
      <c r="BL60" s="57">
        <v>0</v>
      </c>
      <c r="BM60" s="57">
        <v>0</v>
      </c>
      <c r="BN60" s="57">
        <v>0</v>
      </c>
      <c r="BO60" s="57">
        <v>199000</v>
      </c>
      <c r="BP60" s="57">
        <v>0</v>
      </c>
      <c r="BQ60" s="51">
        <v>30000</v>
      </c>
      <c r="BR60" s="57">
        <f t="shared" si="1"/>
        <v>30000</v>
      </c>
      <c r="BS60" s="57">
        <v>0</v>
      </c>
      <c r="BT60" s="57">
        <v>0</v>
      </c>
      <c r="BU60" s="57">
        <v>0</v>
      </c>
      <c r="BV60" s="57">
        <v>0</v>
      </c>
      <c r="BW60" s="57">
        <v>0</v>
      </c>
      <c r="BX60" s="57">
        <v>0</v>
      </c>
      <c r="BY60" s="57">
        <v>109800</v>
      </c>
      <c r="BZ60" s="57">
        <v>0</v>
      </c>
      <c r="CA60" s="51">
        <v>30000</v>
      </c>
      <c r="CB60" s="57">
        <f t="shared" si="2"/>
        <v>30000</v>
      </c>
      <c r="CC60" s="57">
        <v>0</v>
      </c>
      <c r="CD60" s="57">
        <v>0</v>
      </c>
      <c r="CE60" s="57">
        <v>0</v>
      </c>
      <c r="CF60" s="57">
        <v>0</v>
      </c>
      <c r="CG60" s="57">
        <v>0</v>
      </c>
      <c r="CH60" s="57">
        <v>0</v>
      </c>
      <c r="CI60" s="57">
        <v>14900</v>
      </c>
      <c r="CJ60" s="57">
        <v>0</v>
      </c>
    </row>
    <row r="61" spans="1:88" ht="25.8" customHeight="1">
      <c r="A61" s="107"/>
      <c r="B61" s="108"/>
      <c r="C61" s="182" t="s">
        <v>104</v>
      </c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3"/>
      <c r="AY61" s="94"/>
      <c r="AZ61" s="92" t="s">
        <v>99</v>
      </c>
      <c r="BA61" s="92" t="s">
        <v>63</v>
      </c>
      <c r="BB61" s="92" t="s">
        <v>64</v>
      </c>
      <c r="BC61" s="92"/>
      <c r="BD61" s="92"/>
      <c r="BE61" s="92"/>
      <c r="BF61" s="51">
        <f>101600+29641.2</f>
        <v>131241.20000000001</v>
      </c>
      <c r="BG61" s="58"/>
      <c r="BH61" s="57">
        <f t="shared" si="0"/>
        <v>131241.20000000001</v>
      </c>
      <c r="BI61" s="57">
        <v>0</v>
      </c>
      <c r="BJ61" s="57">
        <v>0</v>
      </c>
      <c r="BK61" s="57">
        <v>0</v>
      </c>
      <c r="BL61" s="57">
        <v>0</v>
      </c>
      <c r="BM61" s="57">
        <v>0</v>
      </c>
      <c r="BN61" s="57">
        <v>0</v>
      </c>
      <c r="BO61" s="57">
        <v>105800</v>
      </c>
      <c r="BP61" s="57">
        <v>0</v>
      </c>
      <c r="BQ61" s="51">
        <v>0</v>
      </c>
      <c r="BR61" s="57">
        <f t="shared" si="1"/>
        <v>0</v>
      </c>
      <c r="BS61" s="57">
        <v>0</v>
      </c>
      <c r="BT61" s="57">
        <v>0</v>
      </c>
      <c r="BU61" s="57">
        <v>0</v>
      </c>
      <c r="BV61" s="57">
        <v>0</v>
      </c>
      <c r="BW61" s="57">
        <v>0</v>
      </c>
      <c r="BX61" s="57">
        <v>0</v>
      </c>
      <c r="BY61" s="57">
        <v>0</v>
      </c>
      <c r="BZ61" s="57">
        <v>0</v>
      </c>
      <c r="CA61" s="51">
        <v>0</v>
      </c>
      <c r="CB61" s="57">
        <f t="shared" si="2"/>
        <v>0</v>
      </c>
      <c r="CC61" s="57">
        <v>0</v>
      </c>
      <c r="CD61" s="57">
        <v>0</v>
      </c>
      <c r="CE61" s="57">
        <v>0</v>
      </c>
      <c r="CF61" s="57">
        <v>0</v>
      </c>
      <c r="CG61" s="57">
        <v>0</v>
      </c>
      <c r="CH61" s="57">
        <v>0</v>
      </c>
      <c r="CI61" s="57">
        <v>0</v>
      </c>
      <c r="CJ61" s="57">
        <v>0</v>
      </c>
    </row>
    <row r="62" spans="1:88" ht="25.2" customHeight="1">
      <c r="A62" s="107"/>
      <c r="B62" s="108"/>
      <c r="C62" s="182" t="s">
        <v>175</v>
      </c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82"/>
      <c r="AT62" s="182"/>
      <c r="AU62" s="182"/>
      <c r="AV62" s="182"/>
      <c r="AW62" s="182"/>
      <c r="AX62" s="183"/>
      <c r="AY62" s="94"/>
      <c r="AZ62" s="92" t="s">
        <v>99</v>
      </c>
      <c r="BA62" s="92" t="s">
        <v>63</v>
      </c>
      <c r="BB62" s="92" t="s">
        <v>64</v>
      </c>
      <c r="BC62" s="92"/>
      <c r="BD62" s="92"/>
      <c r="BE62" s="92"/>
      <c r="BF62" s="51">
        <f>5000+153791+4760+5200-4760</f>
        <v>163991</v>
      </c>
      <c r="BG62" s="58"/>
      <c r="BH62" s="57">
        <f t="shared" si="0"/>
        <v>163991</v>
      </c>
      <c r="BI62" s="57">
        <v>0</v>
      </c>
      <c r="BJ62" s="57">
        <v>0</v>
      </c>
      <c r="BK62" s="57">
        <v>0</v>
      </c>
      <c r="BL62" s="57">
        <v>0</v>
      </c>
      <c r="BM62" s="57">
        <v>0</v>
      </c>
      <c r="BN62" s="57">
        <v>0</v>
      </c>
      <c r="BO62" s="57">
        <v>1000</v>
      </c>
      <c r="BP62" s="57">
        <v>0</v>
      </c>
      <c r="BQ62" s="51">
        <v>0</v>
      </c>
      <c r="BR62" s="57">
        <f t="shared" si="1"/>
        <v>0</v>
      </c>
      <c r="BS62" s="57">
        <v>0</v>
      </c>
      <c r="BT62" s="57">
        <v>0</v>
      </c>
      <c r="BU62" s="57">
        <v>0</v>
      </c>
      <c r="BV62" s="57">
        <v>0</v>
      </c>
      <c r="BW62" s="57">
        <v>0</v>
      </c>
      <c r="BX62" s="57">
        <v>0</v>
      </c>
      <c r="BY62" s="57">
        <v>0</v>
      </c>
      <c r="BZ62" s="57">
        <v>0</v>
      </c>
      <c r="CA62" s="51">
        <v>180000</v>
      </c>
      <c r="CB62" s="57">
        <f t="shared" si="2"/>
        <v>180000</v>
      </c>
      <c r="CC62" s="57">
        <v>0</v>
      </c>
      <c r="CD62" s="57">
        <v>0</v>
      </c>
      <c r="CE62" s="57">
        <v>0</v>
      </c>
      <c r="CF62" s="57">
        <v>0</v>
      </c>
      <c r="CG62" s="57">
        <v>0</v>
      </c>
      <c r="CH62" s="57">
        <v>0</v>
      </c>
      <c r="CI62" s="57">
        <v>0</v>
      </c>
      <c r="CJ62" s="57">
        <v>0</v>
      </c>
    </row>
    <row r="63" spans="1:88" ht="25.2" customHeight="1">
      <c r="A63" s="107"/>
      <c r="B63" s="108"/>
      <c r="C63" s="182" t="s">
        <v>105</v>
      </c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182"/>
      <c r="AT63" s="182"/>
      <c r="AU63" s="182"/>
      <c r="AV63" s="182"/>
      <c r="AW63" s="182"/>
      <c r="AX63" s="183"/>
      <c r="AY63" s="94"/>
      <c r="AZ63" s="92" t="s">
        <v>99</v>
      </c>
      <c r="BA63" s="92" t="s">
        <v>63</v>
      </c>
      <c r="BB63" s="92" t="s">
        <v>64</v>
      </c>
      <c r="BC63" s="92"/>
      <c r="BD63" s="92"/>
      <c r="BE63" s="92"/>
      <c r="BF63" s="51">
        <f>0+7000</f>
        <v>7000</v>
      </c>
      <c r="BG63" s="58"/>
      <c r="BH63" s="57">
        <f t="shared" si="0"/>
        <v>7000</v>
      </c>
      <c r="BI63" s="57">
        <v>0</v>
      </c>
      <c r="BJ63" s="57">
        <v>0</v>
      </c>
      <c r="BK63" s="57">
        <v>0</v>
      </c>
      <c r="BL63" s="57">
        <v>0</v>
      </c>
      <c r="BM63" s="57">
        <v>0</v>
      </c>
      <c r="BN63" s="57">
        <v>0</v>
      </c>
      <c r="BO63" s="57">
        <v>1000</v>
      </c>
      <c r="BP63" s="57">
        <v>0</v>
      </c>
      <c r="BQ63" s="51">
        <f>1000-1000</f>
        <v>0</v>
      </c>
      <c r="BR63" s="57">
        <f t="shared" si="1"/>
        <v>0</v>
      </c>
      <c r="BS63" s="57">
        <v>0</v>
      </c>
      <c r="BT63" s="57">
        <v>0</v>
      </c>
      <c r="BU63" s="57">
        <v>0</v>
      </c>
      <c r="BV63" s="57">
        <v>0</v>
      </c>
      <c r="BW63" s="57">
        <v>0</v>
      </c>
      <c r="BX63" s="57">
        <v>0</v>
      </c>
      <c r="BY63" s="57">
        <v>0</v>
      </c>
      <c r="BZ63" s="57">
        <v>0</v>
      </c>
      <c r="CA63" s="51">
        <f>1000-1000</f>
        <v>0</v>
      </c>
      <c r="CB63" s="57">
        <f t="shared" si="2"/>
        <v>0</v>
      </c>
      <c r="CC63" s="57">
        <v>0</v>
      </c>
      <c r="CD63" s="57">
        <v>0</v>
      </c>
      <c r="CE63" s="57">
        <v>0</v>
      </c>
      <c r="CF63" s="57">
        <v>0</v>
      </c>
      <c r="CG63" s="57">
        <v>0</v>
      </c>
      <c r="CH63" s="57">
        <v>0</v>
      </c>
      <c r="CI63" s="57">
        <v>0</v>
      </c>
      <c r="CJ63" s="57">
        <v>0</v>
      </c>
    </row>
    <row r="64" spans="1:88" ht="34.799999999999997" customHeight="1">
      <c r="A64" s="107"/>
      <c r="B64" s="108"/>
      <c r="C64" s="182" t="s">
        <v>106</v>
      </c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2"/>
      <c r="AT64" s="182"/>
      <c r="AU64" s="182"/>
      <c r="AV64" s="182"/>
      <c r="AW64" s="182"/>
      <c r="AX64" s="183"/>
      <c r="AY64" s="94"/>
      <c r="AZ64" s="92" t="s">
        <v>99</v>
      </c>
      <c r="BA64" s="92" t="s">
        <v>63</v>
      </c>
      <c r="BB64" s="92" t="s">
        <v>64</v>
      </c>
      <c r="BC64" s="92"/>
      <c r="BD64" s="92"/>
      <c r="BE64" s="92"/>
      <c r="BF64" s="51">
        <f>649608.3+359988.8-4760+10460</f>
        <v>1015297.1000000001</v>
      </c>
      <c r="BG64" s="58"/>
      <c r="BH64" s="57">
        <f t="shared" si="0"/>
        <v>1015297.1000000001</v>
      </c>
      <c r="BI64" s="57">
        <v>0</v>
      </c>
      <c r="BJ64" s="57">
        <v>0</v>
      </c>
      <c r="BK64" s="57">
        <v>0</v>
      </c>
      <c r="BL64" s="57">
        <v>0</v>
      </c>
      <c r="BM64" s="57">
        <v>0</v>
      </c>
      <c r="BN64" s="57">
        <v>0</v>
      </c>
      <c r="BO64" s="57">
        <v>1138200</v>
      </c>
      <c r="BP64" s="57">
        <v>0</v>
      </c>
      <c r="BQ64" s="51">
        <v>574809.03</v>
      </c>
      <c r="BR64" s="57">
        <f t="shared" si="1"/>
        <v>574809.03</v>
      </c>
      <c r="BS64" s="57">
        <v>0</v>
      </c>
      <c r="BT64" s="57">
        <v>0</v>
      </c>
      <c r="BU64" s="57">
        <v>0</v>
      </c>
      <c r="BV64" s="57">
        <v>0</v>
      </c>
      <c r="BW64" s="57">
        <v>0</v>
      </c>
      <c r="BX64" s="57">
        <v>0</v>
      </c>
      <c r="BY64" s="57">
        <v>797100</v>
      </c>
      <c r="BZ64" s="57">
        <v>0</v>
      </c>
      <c r="CA64" s="51">
        <v>399826.77</v>
      </c>
      <c r="CB64" s="57">
        <f t="shared" si="2"/>
        <v>399826.77</v>
      </c>
      <c r="CC64" s="57">
        <v>0</v>
      </c>
      <c r="CD64" s="57">
        <v>0</v>
      </c>
      <c r="CE64" s="57">
        <v>0</v>
      </c>
      <c r="CF64" s="57">
        <v>0</v>
      </c>
      <c r="CG64" s="57">
        <v>0</v>
      </c>
      <c r="CH64" s="57">
        <v>0</v>
      </c>
      <c r="CI64" s="57">
        <v>721500</v>
      </c>
      <c r="CJ64" s="57">
        <v>0</v>
      </c>
    </row>
    <row r="65" spans="1:88" s="100" customFormat="1" ht="28.2" customHeight="1">
      <c r="A65" s="91"/>
      <c r="B65" s="184" t="s">
        <v>78</v>
      </c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5"/>
      <c r="AY65" s="96" t="s">
        <v>79</v>
      </c>
      <c r="AZ65" s="97" t="s">
        <v>63</v>
      </c>
      <c r="BA65" s="97" t="s">
        <v>63</v>
      </c>
      <c r="BB65" s="97" t="s">
        <v>64</v>
      </c>
      <c r="BC65" s="97"/>
      <c r="BD65" s="97"/>
      <c r="BE65" s="97"/>
      <c r="BF65" s="76">
        <f>BF67</f>
        <v>300000</v>
      </c>
      <c r="BG65" s="98"/>
      <c r="BH65" s="99">
        <v>0</v>
      </c>
      <c r="BI65" s="99">
        <v>0</v>
      </c>
      <c r="BJ65" s="99">
        <v>0</v>
      </c>
      <c r="BK65" s="99">
        <v>0</v>
      </c>
      <c r="BL65" s="99">
        <v>0</v>
      </c>
      <c r="BM65" s="99">
        <f>BF65</f>
        <v>300000</v>
      </c>
      <c r="BN65" s="99">
        <v>0</v>
      </c>
      <c r="BO65" s="99">
        <v>286000</v>
      </c>
      <c r="BP65" s="99">
        <v>0</v>
      </c>
      <c r="BQ65" s="77">
        <f>BQ67</f>
        <v>300000</v>
      </c>
      <c r="BR65" s="99">
        <v>0</v>
      </c>
      <c r="BS65" s="99">
        <v>0</v>
      </c>
      <c r="BT65" s="99">
        <v>0</v>
      </c>
      <c r="BU65" s="99">
        <v>0</v>
      </c>
      <c r="BV65" s="99">
        <v>0</v>
      </c>
      <c r="BW65" s="99">
        <f>BQ65</f>
        <v>300000</v>
      </c>
      <c r="BX65" s="99">
        <v>0</v>
      </c>
      <c r="BY65" s="99">
        <v>286000</v>
      </c>
      <c r="BZ65" s="99">
        <v>0</v>
      </c>
      <c r="CA65" s="77">
        <f>CA67</f>
        <v>300000</v>
      </c>
      <c r="CB65" s="99">
        <v>0</v>
      </c>
      <c r="CC65" s="99">
        <v>0</v>
      </c>
      <c r="CD65" s="99">
        <v>0</v>
      </c>
      <c r="CE65" s="99">
        <v>0</v>
      </c>
      <c r="CF65" s="99">
        <v>0</v>
      </c>
      <c r="CG65" s="99">
        <f>CA65</f>
        <v>300000</v>
      </c>
      <c r="CH65" s="99">
        <v>0</v>
      </c>
      <c r="CI65" s="99">
        <v>286000</v>
      </c>
      <c r="CJ65" s="99">
        <v>0</v>
      </c>
    </row>
    <row r="66" spans="1:88" ht="13.2">
      <c r="A66" s="93"/>
      <c r="B66" s="182" t="s">
        <v>46</v>
      </c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182"/>
      <c r="AT66" s="182"/>
      <c r="AU66" s="182"/>
      <c r="AV66" s="182"/>
      <c r="AW66" s="182"/>
      <c r="AX66" s="183"/>
      <c r="AY66" s="94"/>
      <c r="AZ66" s="92"/>
      <c r="BA66" s="92"/>
      <c r="BB66" s="92"/>
      <c r="BC66" s="92"/>
      <c r="BD66" s="92"/>
      <c r="BE66" s="92"/>
      <c r="BF66" s="52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2"/>
      <c r="BR66" s="58"/>
      <c r="BS66" s="58"/>
      <c r="BT66" s="58"/>
      <c r="BU66" s="58"/>
      <c r="BV66" s="58"/>
      <c r="BW66" s="58"/>
      <c r="BX66" s="58"/>
      <c r="BY66" s="58"/>
      <c r="BZ66" s="58"/>
      <c r="CA66" s="52"/>
      <c r="CB66" s="58"/>
      <c r="CC66" s="58"/>
      <c r="CD66" s="58"/>
      <c r="CE66" s="58"/>
      <c r="CF66" s="58"/>
      <c r="CG66" s="58"/>
      <c r="CH66" s="58"/>
      <c r="CI66" s="58"/>
      <c r="CJ66" s="58"/>
    </row>
    <row r="67" spans="1:88" ht="33" customHeight="1">
      <c r="A67" s="93"/>
      <c r="B67" s="182" t="s">
        <v>107</v>
      </c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82"/>
      <c r="AR67" s="182"/>
      <c r="AS67" s="182"/>
      <c r="AT67" s="182"/>
      <c r="AU67" s="182"/>
      <c r="AV67" s="182"/>
      <c r="AW67" s="182"/>
      <c r="AX67" s="183"/>
      <c r="AY67" s="94" t="s">
        <v>98</v>
      </c>
      <c r="AZ67" s="92" t="s">
        <v>99</v>
      </c>
      <c r="BA67" s="92" t="s">
        <v>63</v>
      </c>
      <c r="BB67" s="92" t="s">
        <v>64</v>
      </c>
      <c r="BC67" s="92"/>
      <c r="BD67" s="92"/>
      <c r="BE67" s="92"/>
      <c r="BF67" s="51">
        <f>BF69</f>
        <v>300000</v>
      </c>
      <c r="BG67" s="58"/>
      <c r="BH67" s="57">
        <v>0</v>
      </c>
      <c r="BI67" s="57">
        <v>0</v>
      </c>
      <c r="BJ67" s="57">
        <v>0</v>
      </c>
      <c r="BK67" s="57">
        <v>0</v>
      </c>
      <c r="BL67" s="57">
        <v>0</v>
      </c>
      <c r="BM67" s="57">
        <f>BF67</f>
        <v>300000</v>
      </c>
      <c r="BN67" s="57">
        <v>0</v>
      </c>
      <c r="BO67" s="57">
        <v>286000</v>
      </c>
      <c r="BP67" s="57">
        <v>0</v>
      </c>
      <c r="BQ67" s="51">
        <f>BQ69</f>
        <v>300000</v>
      </c>
      <c r="BR67" s="57">
        <v>0</v>
      </c>
      <c r="BS67" s="57">
        <v>0</v>
      </c>
      <c r="BT67" s="57">
        <v>0</v>
      </c>
      <c r="BU67" s="57">
        <v>0</v>
      </c>
      <c r="BV67" s="57">
        <v>0</v>
      </c>
      <c r="BW67" s="57">
        <f>BQ67</f>
        <v>300000</v>
      </c>
      <c r="BX67" s="57">
        <v>0</v>
      </c>
      <c r="BY67" s="57">
        <v>286000</v>
      </c>
      <c r="BZ67" s="57">
        <v>0</v>
      </c>
      <c r="CA67" s="51">
        <f>CA69</f>
        <v>300000</v>
      </c>
      <c r="CB67" s="57">
        <v>0</v>
      </c>
      <c r="CC67" s="57">
        <v>0</v>
      </c>
      <c r="CD67" s="57">
        <v>0</v>
      </c>
      <c r="CE67" s="57">
        <v>0</v>
      </c>
      <c r="CF67" s="57">
        <v>0</v>
      </c>
      <c r="CG67" s="57">
        <f>CA67</f>
        <v>300000</v>
      </c>
      <c r="CH67" s="57">
        <v>0</v>
      </c>
      <c r="CI67" s="57">
        <v>286000</v>
      </c>
      <c r="CJ67" s="57">
        <v>0</v>
      </c>
    </row>
    <row r="68" spans="1:88" ht="13.2">
      <c r="A68" s="105"/>
      <c r="B68" s="106"/>
      <c r="C68" s="182" t="s">
        <v>82</v>
      </c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182"/>
      <c r="AT68" s="182"/>
      <c r="AU68" s="182"/>
      <c r="AV68" s="182"/>
      <c r="AW68" s="182"/>
      <c r="AX68" s="183"/>
      <c r="AY68" s="94"/>
      <c r="AZ68" s="92"/>
      <c r="BA68" s="92"/>
      <c r="BB68" s="92"/>
      <c r="BC68" s="92"/>
      <c r="BD68" s="92"/>
      <c r="BE68" s="92"/>
      <c r="BF68" s="52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2"/>
      <c r="BR68" s="58"/>
      <c r="BS68" s="58"/>
      <c r="BT68" s="58"/>
      <c r="BU68" s="58"/>
      <c r="BV68" s="58"/>
      <c r="BW68" s="58"/>
      <c r="BX68" s="58"/>
      <c r="BY68" s="58"/>
      <c r="BZ68" s="58"/>
      <c r="CA68" s="52"/>
      <c r="CB68" s="58"/>
      <c r="CC68" s="58"/>
      <c r="CD68" s="58"/>
      <c r="CE68" s="58"/>
      <c r="CF68" s="58"/>
      <c r="CG68" s="58"/>
      <c r="CH68" s="58"/>
      <c r="CI68" s="58"/>
      <c r="CJ68" s="58"/>
    </row>
    <row r="69" spans="1:88" ht="33" customHeight="1">
      <c r="A69" s="107"/>
      <c r="B69" s="108"/>
      <c r="C69" s="182" t="s">
        <v>106</v>
      </c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  <c r="AL69" s="182"/>
      <c r="AM69" s="182"/>
      <c r="AN69" s="182"/>
      <c r="AO69" s="182"/>
      <c r="AP69" s="182"/>
      <c r="AQ69" s="182"/>
      <c r="AR69" s="182"/>
      <c r="AS69" s="182"/>
      <c r="AT69" s="182"/>
      <c r="AU69" s="182"/>
      <c r="AV69" s="182"/>
      <c r="AW69" s="182"/>
      <c r="AX69" s="183"/>
      <c r="AY69" s="94"/>
      <c r="AZ69" s="92" t="s">
        <v>99</v>
      </c>
      <c r="BA69" s="92" t="s">
        <v>63</v>
      </c>
      <c r="BB69" s="92" t="s">
        <v>64</v>
      </c>
      <c r="BC69" s="92"/>
      <c r="BD69" s="92"/>
      <c r="BE69" s="92"/>
      <c r="BF69" s="51">
        <v>300000</v>
      </c>
      <c r="BG69" s="58"/>
      <c r="BH69" s="57">
        <v>0</v>
      </c>
      <c r="BI69" s="57">
        <v>0</v>
      </c>
      <c r="BJ69" s="57">
        <v>0</v>
      </c>
      <c r="BK69" s="57">
        <v>0</v>
      </c>
      <c r="BL69" s="57">
        <v>0</v>
      </c>
      <c r="BM69" s="57">
        <f>BF69</f>
        <v>300000</v>
      </c>
      <c r="BN69" s="57">
        <v>0</v>
      </c>
      <c r="BO69" s="57">
        <v>286000</v>
      </c>
      <c r="BP69" s="57">
        <v>0</v>
      </c>
      <c r="BQ69" s="51">
        <v>300000</v>
      </c>
      <c r="BR69" s="57">
        <v>0</v>
      </c>
      <c r="BS69" s="57">
        <v>0</v>
      </c>
      <c r="BT69" s="57">
        <v>0</v>
      </c>
      <c r="BU69" s="57">
        <v>0</v>
      </c>
      <c r="BV69" s="57">
        <v>0</v>
      </c>
      <c r="BW69" s="57">
        <f>BQ69</f>
        <v>300000</v>
      </c>
      <c r="BX69" s="57">
        <v>0</v>
      </c>
      <c r="BY69" s="57">
        <v>286000</v>
      </c>
      <c r="BZ69" s="57">
        <v>0</v>
      </c>
      <c r="CA69" s="51">
        <v>300000</v>
      </c>
      <c r="CB69" s="57">
        <v>0</v>
      </c>
      <c r="CC69" s="57">
        <v>0</v>
      </c>
      <c r="CD69" s="57">
        <v>0</v>
      </c>
      <c r="CE69" s="57">
        <v>0</v>
      </c>
      <c r="CF69" s="57">
        <v>0</v>
      </c>
      <c r="CG69" s="57">
        <f>CA69</f>
        <v>300000</v>
      </c>
      <c r="CH69" s="57">
        <v>0</v>
      </c>
      <c r="CI69" s="57">
        <v>286000</v>
      </c>
      <c r="CJ69" s="57">
        <v>0</v>
      </c>
    </row>
    <row r="70" spans="1:88" s="100" customFormat="1" ht="33.450000000000003" customHeight="1">
      <c r="A70" s="91"/>
      <c r="B70" s="184" t="s">
        <v>78</v>
      </c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5"/>
      <c r="AY70" s="96" t="s">
        <v>79</v>
      </c>
      <c r="AZ70" s="97" t="s">
        <v>99</v>
      </c>
      <c r="BA70" s="97" t="s">
        <v>77</v>
      </c>
      <c r="BB70" s="97" t="s">
        <v>64</v>
      </c>
      <c r="BC70" s="97"/>
      <c r="BD70" s="97"/>
      <c r="BE70" s="97"/>
      <c r="BF70" s="76">
        <f>BF72</f>
        <v>29600</v>
      </c>
      <c r="BG70" s="98"/>
      <c r="BH70" s="99">
        <v>0</v>
      </c>
      <c r="BI70" s="99">
        <v>0</v>
      </c>
      <c r="BJ70" s="99">
        <f>BF70</f>
        <v>29600</v>
      </c>
      <c r="BK70" s="99">
        <v>0</v>
      </c>
      <c r="BL70" s="99">
        <v>0</v>
      </c>
      <c r="BM70" s="99">
        <v>0</v>
      </c>
      <c r="BN70" s="99">
        <v>0</v>
      </c>
      <c r="BO70" s="99">
        <v>78800</v>
      </c>
      <c r="BP70" s="99">
        <v>0</v>
      </c>
      <c r="BQ70" s="77">
        <f>BQ72</f>
        <v>29600</v>
      </c>
      <c r="BR70" s="99">
        <v>0</v>
      </c>
      <c r="BS70" s="99">
        <v>0</v>
      </c>
      <c r="BT70" s="99">
        <f>BQ70</f>
        <v>29600</v>
      </c>
      <c r="BU70" s="99">
        <v>0</v>
      </c>
      <c r="BV70" s="99">
        <v>0</v>
      </c>
      <c r="BW70" s="99">
        <v>0</v>
      </c>
      <c r="BX70" s="99">
        <v>0</v>
      </c>
      <c r="BY70" s="99">
        <v>31700</v>
      </c>
      <c r="BZ70" s="99">
        <v>0</v>
      </c>
      <c r="CA70" s="77">
        <f>CA72</f>
        <v>29600</v>
      </c>
      <c r="CB70" s="99">
        <v>0</v>
      </c>
      <c r="CC70" s="99">
        <v>0</v>
      </c>
      <c r="CD70" s="99">
        <f>CA70</f>
        <v>29600</v>
      </c>
      <c r="CE70" s="99">
        <v>0</v>
      </c>
      <c r="CF70" s="99">
        <v>0</v>
      </c>
      <c r="CG70" s="99">
        <v>0</v>
      </c>
      <c r="CH70" s="99">
        <v>0</v>
      </c>
      <c r="CI70" s="99">
        <v>31700</v>
      </c>
      <c r="CJ70" s="99">
        <v>0</v>
      </c>
    </row>
    <row r="71" spans="1:88" ht="13.2">
      <c r="A71" s="93"/>
      <c r="B71" s="182" t="s">
        <v>46</v>
      </c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2"/>
      <c r="AO71" s="182"/>
      <c r="AP71" s="182"/>
      <c r="AQ71" s="182"/>
      <c r="AR71" s="182"/>
      <c r="AS71" s="182"/>
      <c r="AT71" s="182"/>
      <c r="AU71" s="182"/>
      <c r="AV71" s="182"/>
      <c r="AW71" s="182"/>
      <c r="AX71" s="183"/>
      <c r="AY71" s="94"/>
      <c r="AZ71" s="92"/>
      <c r="BA71" s="92"/>
      <c r="BB71" s="92"/>
      <c r="BC71" s="92"/>
      <c r="BD71" s="92"/>
      <c r="BE71" s="92"/>
      <c r="BF71" s="52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2"/>
      <c r="BR71" s="58"/>
      <c r="BS71" s="58"/>
      <c r="BT71" s="58"/>
      <c r="BU71" s="58"/>
      <c r="BV71" s="58"/>
      <c r="BW71" s="58"/>
      <c r="BX71" s="58"/>
      <c r="BY71" s="58"/>
      <c r="BZ71" s="58"/>
      <c r="CA71" s="52"/>
      <c r="CB71" s="58"/>
      <c r="CC71" s="58"/>
      <c r="CD71" s="58"/>
      <c r="CE71" s="58"/>
      <c r="CF71" s="58"/>
      <c r="CG71" s="58"/>
      <c r="CH71" s="58"/>
      <c r="CI71" s="58"/>
      <c r="CJ71" s="58"/>
    </row>
    <row r="72" spans="1:88" ht="25.2" customHeight="1">
      <c r="A72" s="93"/>
      <c r="B72" s="182" t="s">
        <v>97</v>
      </c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82"/>
      <c r="AR72" s="182"/>
      <c r="AS72" s="182"/>
      <c r="AT72" s="182"/>
      <c r="AU72" s="182"/>
      <c r="AV72" s="182"/>
      <c r="AW72" s="182"/>
      <c r="AX72" s="183"/>
      <c r="AY72" s="94" t="s">
        <v>98</v>
      </c>
      <c r="AZ72" s="92" t="s">
        <v>99</v>
      </c>
      <c r="BA72" s="92" t="s">
        <v>77</v>
      </c>
      <c r="BB72" s="92" t="s">
        <v>64</v>
      </c>
      <c r="BC72" s="92"/>
      <c r="BD72" s="92"/>
      <c r="BE72" s="92"/>
      <c r="BF72" s="51">
        <f>BF74</f>
        <v>29600</v>
      </c>
      <c r="BG72" s="58"/>
      <c r="BH72" s="57">
        <v>0</v>
      </c>
      <c r="BI72" s="57">
        <v>0</v>
      </c>
      <c r="BJ72" s="57">
        <f>BF72</f>
        <v>29600</v>
      </c>
      <c r="BK72" s="57">
        <v>0</v>
      </c>
      <c r="BL72" s="57">
        <v>0</v>
      </c>
      <c r="BM72" s="57">
        <v>0</v>
      </c>
      <c r="BN72" s="57">
        <v>0</v>
      </c>
      <c r="BO72" s="57">
        <v>78800</v>
      </c>
      <c r="BP72" s="57">
        <v>0</v>
      </c>
      <c r="BQ72" s="51">
        <f>BQ74</f>
        <v>29600</v>
      </c>
      <c r="BR72" s="57">
        <v>0</v>
      </c>
      <c r="BS72" s="57">
        <v>0</v>
      </c>
      <c r="BT72" s="57">
        <f>BQ72</f>
        <v>29600</v>
      </c>
      <c r="BU72" s="57">
        <v>0</v>
      </c>
      <c r="BV72" s="57">
        <v>0</v>
      </c>
      <c r="BW72" s="57">
        <v>0</v>
      </c>
      <c r="BX72" s="57">
        <v>0</v>
      </c>
      <c r="BY72" s="57">
        <v>31700</v>
      </c>
      <c r="BZ72" s="57">
        <v>0</v>
      </c>
      <c r="CA72" s="51">
        <f>CA74</f>
        <v>29600</v>
      </c>
      <c r="CB72" s="57">
        <v>0</v>
      </c>
      <c r="CC72" s="57">
        <v>0</v>
      </c>
      <c r="CD72" s="57">
        <f>CA72</f>
        <v>29600</v>
      </c>
      <c r="CE72" s="57">
        <v>0</v>
      </c>
      <c r="CF72" s="57">
        <v>0</v>
      </c>
      <c r="CG72" s="57">
        <v>0</v>
      </c>
      <c r="CH72" s="57">
        <v>0</v>
      </c>
      <c r="CI72" s="57">
        <v>31700</v>
      </c>
      <c r="CJ72" s="57">
        <v>0</v>
      </c>
    </row>
    <row r="73" spans="1:88" ht="13.2">
      <c r="A73" s="105"/>
      <c r="B73" s="106"/>
      <c r="C73" s="182" t="s">
        <v>82</v>
      </c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  <c r="AL73" s="182"/>
      <c r="AM73" s="182"/>
      <c r="AN73" s="182"/>
      <c r="AO73" s="182"/>
      <c r="AP73" s="182"/>
      <c r="AQ73" s="182"/>
      <c r="AR73" s="182"/>
      <c r="AS73" s="182"/>
      <c r="AT73" s="182"/>
      <c r="AU73" s="182"/>
      <c r="AV73" s="182"/>
      <c r="AW73" s="182"/>
      <c r="AX73" s="183"/>
      <c r="AY73" s="94"/>
      <c r="AZ73" s="92"/>
      <c r="BA73" s="92"/>
      <c r="BB73" s="92"/>
      <c r="BC73" s="92"/>
      <c r="BD73" s="92"/>
      <c r="BE73" s="92"/>
      <c r="BF73" s="52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2"/>
      <c r="BR73" s="58"/>
      <c r="BS73" s="58"/>
      <c r="BT73" s="58"/>
      <c r="BU73" s="58"/>
      <c r="BV73" s="58"/>
      <c r="BW73" s="58"/>
      <c r="BX73" s="58"/>
      <c r="BY73" s="58"/>
      <c r="BZ73" s="58"/>
      <c r="CA73" s="52"/>
      <c r="CB73" s="58"/>
      <c r="CC73" s="58"/>
      <c r="CD73" s="58"/>
      <c r="CE73" s="58"/>
      <c r="CF73" s="58"/>
      <c r="CG73" s="58"/>
      <c r="CH73" s="58"/>
      <c r="CI73" s="58"/>
      <c r="CJ73" s="58"/>
    </row>
    <row r="74" spans="1:88" ht="33.450000000000003" customHeight="1">
      <c r="A74" s="107"/>
      <c r="B74" s="108"/>
      <c r="C74" s="182" t="s">
        <v>103</v>
      </c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  <c r="AL74" s="182"/>
      <c r="AM74" s="182"/>
      <c r="AN74" s="182"/>
      <c r="AO74" s="182"/>
      <c r="AP74" s="182"/>
      <c r="AQ74" s="182"/>
      <c r="AR74" s="182"/>
      <c r="AS74" s="182"/>
      <c r="AT74" s="182"/>
      <c r="AU74" s="182"/>
      <c r="AV74" s="182"/>
      <c r="AW74" s="182"/>
      <c r="AX74" s="183"/>
      <c r="AY74" s="94"/>
      <c r="AZ74" s="92" t="s">
        <v>99</v>
      </c>
      <c r="BA74" s="92" t="s">
        <v>77</v>
      </c>
      <c r="BB74" s="92" t="s">
        <v>64</v>
      </c>
      <c r="BC74" s="92"/>
      <c r="BD74" s="92"/>
      <c r="BE74" s="92"/>
      <c r="BF74" s="51">
        <f>23000+6600</f>
        <v>29600</v>
      </c>
      <c r="BG74" s="58"/>
      <c r="BH74" s="57">
        <v>0</v>
      </c>
      <c r="BI74" s="57">
        <v>0</v>
      </c>
      <c r="BJ74" s="57">
        <f>BF74</f>
        <v>29600</v>
      </c>
      <c r="BK74" s="57">
        <v>0</v>
      </c>
      <c r="BL74" s="57">
        <v>0</v>
      </c>
      <c r="BM74" s="57">
        <v>0</v>
      </c>
      <c r="BN74" s="57">
        <v>0</v>
      </c>
      <c r="BO74" s="57">
        <v>78800</v>
      </c>
      <c r="BP74" s="57">
        <v>0</v>
      </c>
      <c r="BQ74" s="51">
        <f>23000+6600</f>
        <v>29600</v>
      </c>
      <c r="BR74" s="57">
        <v>0</v>
      </c>
      <c r="BS74" s="57">
        <v>0</v>
      </c>
      <c r="BT74" s="57">
        <f>BQ74</f>
        <v>29600</v>
      </c>
      <c r="BU74" s="57">
        <v>0</v>
      </c>
      <c r="BV74" s="57">
        <v>0</v>
      </c>
      <c r="BW74" s="57">
        <v>0</v>
      </c>
      <c r="BX74" s="57">
        <v>0</v>
      </c>
      <c r="BY74" s="57">
        <v>31700</v>
      </c>
      <c r="BZ74" s="57">
        <v>0</v>
      </c>
      <c r="CA74" s="51">
        <f>23000+6600</f>
        <v>29600</v>
      </c>
      <c r="CB74" s="57">
        <v>0</v>
      </c>
      <c r="CC74" s="57">
        <v>0</v>
      </c>
      <c r="CD74" s="57">
        <f>CA74</f>
        <v>29600</v>
      </c>
      <c r="CE74" s="57">
        <v>0</v>
      </c>
      <c r="CF74" s="57">
        <v>0</v>
      </c>
      <c r="CG74" s="57">
        <v>0</v>
      </c>
      <c r="CH74" s="57">
        <v>0</v>
      </c>
      <c r="CI74" s="57">
        <v>31700</v>
      </c>
      <c r="CJ74" s="57">
        <v>0</v>
      </c>
    </row>
    <row r="75" spans="1:88" s="114" customFormat="1" ht="25.8" customHeight="1">
      <c r="A75" s="101"/>
      <c r="B75" s="196" t="s">
        <v>78</v>
      </c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7"/>
      <c r="AY75" s="89" t="s">
        <v>79</v>
      </c>
      <c r="AZ75" s="92" t="s">
        <v>99</v>
      </c>
      <c r="BA75" s="92" t="s">
        <v>76</v>
      </c>
      <c r="BB75" s="92" t="s">
        <v>64</v>
      </c>
      <c r="BC75" s="92"/>
      <c r="BD75" s="92"/>
      <c r="BE75" s="92"/>
      <c r="BF75" s="51">
        <f>BF79</f>
        <v>0</v>
      </c>
      <c r="BG75" s="58"/>
      <c r="BH75" s="57">
        <v>0</v>
      </c>
      <c r="BI75" s="57">
        <v>0</v>
      </c>
      <c r="BJ75" s="57">
        <f>BF75</f>
        <v>0</v>
      </c>
      <c r="BK75" s="57">
        <v>0</v>
      </c>
      <c r="BL75" s="57">
        <v>0</v>
      </c>
      <c r="BM75" s="57">
        <v>0</v>
      </c>
      <c r="BN75" s="57">
        <v>0</v>
      </c>
      <c r="BO75" s="57">
        <v>2900</v>
      </c>
      <c r="BP75" s="57">
        <v>0</v>
      </c>
      <c r="BQ75" s="53">
        <f>BQ79</f>
        <v>0</v>
      </c>
      <c r="BR75" s="57">
        <f>BQ75</f>
        <v>0</v>
      </c>
      <c r="BS75" s="57">
        <v>0</v>
      </c>
      <c r="BT75" s="57">
        <f>BP75</f>
        <v>0</v>
      </c>
      <c r="BU75" s="57">
        <v>0</v>
      </c>
      <c r="BV75" s="57">
        <v>0</v>
      </c>
      <c r="BW75" s="57">
        <v>0</v>
      </c>
      <c r="BX75" s="57">
        <v>0</v>
      </c>
      <c r="BY75" s="57">
        <v>2900</v>
      </c>
      <c r="BZ75" s="57">
        <v>0</v>
      </c>
      <c r="CA75" s="53">
        <f>CA79</f>
        <v>0</v>
      </c>
      <c r="CB75" s="57">
        <f>CA75</f>
        <v>0</v>
      </c>
      <c r="CC75" s="57">
        <v>0</v>
      </c>
      <c r="CD75" s="57">
        <f>BZ75</f>
        <v>0</v>
      </c>
      <c r="CE75" s="57">
        <v>0</v>
      </c>
      <c r="CF75" s="57">
        <v>0</v>
      </c>
      <c r="CG75" s="57">
        <v>0</v>
      </c>
      <c r="CH75" s="57">
        <v>0</v>
      </c>
      <c r="CI75" s="57">
        <v>2900</v>
      </c>
      <c r="CJ75" s="57">
        <v>0</v>
      </c>
    </row>
    <row r="76" spans="1:88" ht="13.2">
      <c r="A76" s="93"/>
      <c r="B76" s="182" t="s">
        <v>46</v>
      </c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82"/>
      <c r="AR76" s="182"/>
      <c r="AS76" s="182"/>
      <c r="AT76" s="182"/>
      <c r="AU76" s="182"/>
      <c r="AV76" s="182"/>
      <c r="AW76" s="182"/>
      <c r="AX76" s="183"/>
      <c r="AY76" s="94"/>
      <c r="AZ76" s="92"/>
      <c r="BA76" s="92"/>
      <c r="BB76" s="92"/>
      <c r="BC76" s="92"/>
      <c r="BD76" s="92"/>
      <c r="BE76" s="92"/>
      <c r="BF76" s="52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2"/>
      <c r="BR76" s="58"/>
      <c r="BS76" s="58"/>
      <c r="BT76" s="58"/>
      <c r="BU76" s="58"/>
      <c r="BV76" s="58"/>
      <c r="BW76" s="58"/>
      <c r="BX76" s="58"/>
      <c r="BY76" s="58"/>
      <c r="BZ76" s="58"/>
      <c r="CA76" s="52"/>
      <c r="CB76" s="58"/>
      <c r="CC76" s="58"/>
      <c r="CD76" s="58"/>
      <c r="CE76" s="58"/>
      <c r="CF76" s="58"/>
      <c r="CG76" s="58"/>
      <c r="CH76" s="58"/>
      <c r="CI76" s="58"/>
      <c r="CJ76" s="58"/>
    </row>
    <row r="77" spans="1:88" ht="25.2" customHeight="1">
      <c r="A77" s="93"/>
      <c r="B77" s="182" t="s">
        <v>97</v>
      </c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82"/>
      <c r="AR77" s="182"/>
      <c r="AS77" s="182"/>
      <c r="AT77" s="182"/>
      <c r="AU77" s="182"/>
      <c r="AV77" s="182"/>
      <c r="AW77" s="182"/>
      <c r="AX77" s="183"/>
      <c r="AY77" s="94" t="s">
        <v>98</v>
      </c>
      <c r="AZ77" s="92" t="s">
        <v>99</v>
      </c>
      <c r="BA77" s="92" t="s">
        <v>76</v>
      </c>
      <c r="BB77" s="92" t="s">
        <v>64</v>
      </c>
      <c r="BC77" s="92"/>
      <c r="BD77" s="92"/>
      <c r="BE77" s="92"/>
      <c r="BF77" s="51">
        <f>BF79</f>
        <v>0</v>
      </c>
      <c r="BG77" s="58"/>
      <c r="BH77" s="57">
        <v>0</v>
      </c>
      <c r="BI77" s="57">
        <v>0</v>
      </c>
      <c r="BJ77" s="57">
        <f>BF77</f>
        <v>0</v>
      </c>
      <c r="BK77" s="57">
        <v>0</v>
      </c>
      <c r="BL77" s="57">
        <v>0</v>
      </c>
      <c r="BM77" s="57">
        <v>0</v>
      </c>
      <c r="BN77" s="57">
        <v>0</v>
      </c>
      <c r="BO77" s="57">
        <v>2900</v>
      </c>
      <c r="BP77" s="57">
        <v>0</v>
      </c>
      <c r="BQ77" s="51">
        <f>BQ79</f>
        <v>0</v>
      </c>
      <c r="BR77" s="57">
        <v>0</v>
      </c>
      <c r="BS77" s="57">
        <v>0</v>
      </c>
      <c r="BT77" s="57">
        <f>BP77</f>
        <v>0</v>
      </c>
      <c r="BU77" s="57">
        <v>0</v>
      </c>
      <c r="BV77" s="57">
        <v>0</v>
      </c>
      <c r="BW77" s="57">
        <v>0</v>
      </c>
      <c r="BX77" s="57">
        <v>0</v>
      </c>
      <c r="BY77" s="57">
        <v>2900</v>
      </c>
      <c r="BZ77" s="57">
        <v>0</v>
      </c>
      <c r="CA77" s="51">
        <f>CA79</f>
        <v>0</v>
      </c>
      <c r="CB77" s="57">
        <v>0</v>
      </c>
      <c r="CC77" s="57">
        <v>0</v>
      </c>
      <c r="CD77" s="57">
        <f>BZ77</f>
        <v>0</v>
      </c>
      <c r="CE77" s="57">
        <v>0</v>
      </c>
      <c r="CF77" s="57">
        <v>0</v>
      </c>
      <c r="CG77" s="57">
        <v>0</v>
      </c>
      <c r="CH77" s="57">
        <v>0</v>
      </c>
      <c r="CI77" s="57">
        <v>2900</v>
      </c>
      <c r="CJ77" s="57">
        <v>0</v>
      </c>
    </row>
    <row r="78" spans="1:88" ht="13.2">
      <c r="A78" s="105"/>
      <c r="B78" s="106"/>
      <c r="C78" s="182" t="s">
        <v>82</v>
      </c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82"/>
      <c r="AR78" s="182"/>
      <c r="AS78" s="182"/>
      <c r="AT78" s="182"/>
      <c r="AU78" s="182"/>
      <c r="AV78" s="182"/>
      <c r="AW78" s="182"/>
      <c r="AX78" s="183"/>
      <c r="AY78" s="94"/>
      <c r="AZ78" s="92"/>
      <c r="BA78" s="92"/>
      <c r="BB78" s="92"/>
      <c r="BC78" s="92"/>
      <c r="BD78" s="92"/>
      <c r="BE78" s="92"/>
      <c r="BF78" s="52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2"/>
      <c r="BR78" s="58"/>
      <c r="BS78" s="58"/>
      <c r="BT78" s="58"/>
      <c r="BU78" s="58"/>
      <c r="BV78" s="58"/>
      <c r="BW78" s="58"/>
      <c r="BX78" s="58"/>
      <c r="BY78" s="58"/>
      <c r="BZ78" s="58"/>
      <c r="CA78" s="52"/>
      <c r="CB78" s="58"/>
      <c r="CC78" s="58"/>
      <c r="CD78" s="58"/>
      <c r="CE78" s="58"/>
      <c r="CF78" s="58"/>
      <c r="CG78" s="58"/>
      <c r="CH78" s="58"/>
      <c r="CI78" s="58"/>
      <c r="CJ78" s="58"/>
    </row>
    <row r="79" spans="1:88" ht="24" customHeight="1">
      <c r="A79" s="107"/>
      <c r="B79" s="108"/>
      <c r="C79" s="182" t="s">
        <v>104</v>
      </c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82"/>
      <c r="AR79" s="182"/>
      <c r="AS79" s="182"/>
      <c r="AT79" s="182"/>
      <c r="AU79" s="182"/>
      <c r="AV79" s="182"/>
      <c r="AW79" s="182"/>
      <c r="AX79" s="183"/>
      <c r="AY79" s="94"/>
      <c r="AZ79" s="92" t="s">
        <v>99</v>
      </c>
      <c r="BA79" s="92" t="s">
        <v>76</v>
      </c>
      <c r="BB79" s="92" t="s">
        <v>64</v>
      </c>
      <c r="BC79" s="92"/>
      <c r="BD79" s="92"/>
      <c r="BE79" s="92"/>
      <c r="BF79" s="51">
        <v>0</v>
      </c>
      <c r="BG79" s="58"/>
      <c r="BH79" s="57">
        <v>0</v>
      </c>
      <c r="BI79" s="57">
        <v>0</v>
      </c>
      <c r="BJ79" s="57">
        <f>BF79</f>
        <v>0</v>
      </c>
      <c r="BK79" s="57">
        <v>0</v>
      </c>
      <c r="BL79" s="57">
        <v>0</v>
      </c>
      <c r="BM79" s="57">
        <v>0</v>
      </c>
      <c r="BN79" s="57">
        <v>0</v>
      </c>
      <c r="BO79" s="57">
        <v>2900</v>
      </c>
      <c r="BP79" s="57">
        <v>0</v>
      </c>
      <c r="BQ79" s="51">
        <v>0</v>
      </c>
      <c r="BR79" s="57">
        <v>0</v>
      </c>
      <c r="BS79" s="57">
        <v>0</v>
      </c>
      <c r="BT79" s="57">
        <f>BP79</f>
        <v>0</v>
      </c>
      <c r="BU79" s="57">
        <v>0</v>
      </c>
      <c r="BV79" s="57">
        <v>0</v>
      </c>
      <c r="BW79" s="57">
        <v>0</v>
      </c>
      <c r="BX79" s="57">
        <v>0</v>
      </c>
      <c r="BY79" s="57">
        <v>2900</v>
      </c>
      <c r="BZ79" s="57">
        <v>0</v>
      </c>
      <c r="CA79" s="51">
        <v>0</v>
      </c>
      <c r="CB79" s="57">
        <v>0</v>
      </c>
      <c r="CC79" s="57">
        <v>0</v>
      </c>
      <c r="CD79" s="57">
        <f>BZ79</f>
        <v>0</v>
      </c>
      <c r="CE79" s="57">
        <v>0</v>
      </c>
      <c r="CF79" s="57">
        <v>0</v>
      </c>
      <c r="CG79" s="57">
        <v>0</v>
      </c>
      <c r="CH79" s="57">
        <v>0</v>
      </c>
      <c r="CI79" s="57">
        <v>2900</v>
      </c>
      <c r="CJ79" s="57">
        <v>0</v>
      </c>
    </row>
    <row r="80" spans="1:88" s="100" customFormat="1" ht="25.2" customHeight="1">
      <c r="A80" s="91"/>
      <c r="B80" s="184" t="s">
        <v>78</v>
      </c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4"/>
      <c r="AT80" s="184"/>
      <c r="AU80" s="184"/>
      <c r="AV80" s="184"/>
      <c r="AW80" s="184"/>
      <c r="AX80" s="185"/>
      <c r="AY80" s="96" t="s">
        <v>79</v>
      </c>
      <c r="AZ80" s="97" t="s">
        <v>99</v>
      </c>
      <c r="BA80" s="97" t="s">
        <v>74</v>
      </c>
      <c r="BB80" s="97" t="s">
        <v>64</v>
      </c>
      <c r="BC80" s="97"/>
      <c r="BD80" s="97"/>
      <c r="BE80" s="97"/>
      <c r="BF80" s="76">
        <f>BF82</f>
        <v>6000</v>
      </c>
      <c r="BG80" s="98"/>
      <c r="BH80" s="99">
        <v>0</v>
      </c>
      <c r="BI80" s="99">
        <v>0</v>
      </c>
      <c r="BJ80" s="99">
        <f>BF80</f>
        <v>6000</v>
      </c>
      <c r="BK80" s="99">
        <v>0</v>
      </c>
      <c r="BL80" s="99">
        <v>0</v>
      </c>
      <c r="BM80" s="99">
        <v>0</v>
      </c>
      <c r="BN80" s="99">
        <v>0</v>
      </c>
      <c r="BO80" s="99">
        <v>6000</v>
      </c>
      <c r="BP80" s="99">
        <v>0</v>
      </c>
      <c r="BQ80" s="77">
        <f>BQ82</f>
        <v>6000</v>
      </c>
      <c r="BR80" s="99">
        <f>BQ80</f>
        <v>6000</v>
      </c>
      <c r="BS80" s="99">
        <v>0</v>
      </c>
      <c r="BT80" s="99">
        <f>BQ80</f>
        <v>6000</v>
      </c>
      <c r="BU80" s="99">
        <v>0</v>
      </c>
      <c r="BV80" s="99">
        <v>0</v>
      </c>
      <c r="BW80" s="99">
        <v>0</v>
      </c>
      <c r="BX80" s="99">
        <v>0</v>
      </c>
      <c r="BY80" s="99">
        <v>6000</v>
      </c>
      <c r="BZ80" s="99">
        <v>0</v>
      </c>
      <c r="CA80" s="77">
        <f>CA82</f>
        <v>6000</v>
      </c>
      <c r="CB80" s="99">
        <v>0</v>
      </c>
      <c r="CC80" s="99">
        <v>0</v>
      </c>
      <c r="CD80" s="99">
        <f>CA80</f>
        <v>6000</v>
      </c>
      <c r="CE80" s="99">
        <v>0</v>
      </c>
      <c r="CF80" s="99">
        <v>0</v>
      </c>
      <c r="CG80" s="99">
        <v>0</v>
      </c>
      <c r="CH80" s="99">
        <v>0</v>
      </c>
      <c r="CI80" s="99">
        <v>6000</v>
      </c>
      <c r="CJ80" s="99">
        <v>0</v>
      </c>
    </row>
    <row r="81" spans="1:88" ht="13.2">
      <c r="A81" s="93"/>
      <c r="B81" s="182" t="s">
        <v>46</v>
      </c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  <c r="AL81" s="182"/>
      <c r="AM81" s="182"/>
      <c r="AN81" s="182"/>
      <c r="AO81" s="182"/>
      <c r="AP81" s="182"/>
      <c r="AQ81" s="182"/>
      <c r="AR81" s="182"/>
      <c r="AS81" s="182"/>
      <c r="AT81" s="182"/>
      <c r="AU81" s="182"/>
      <c r="AV81" s="182"/>
      <c r="AW81" s="182"/>
      <c r="AX81" s="183"/>
      <c r="AY81" s="94"/>
      <c r="AZ81" s="92"/>
      <c r="BA81" s="92"/>
      <c r="BB81" s="92"/>
      <c r="BC81" s="92"/>
      <c r="BD81" s="92"/>
      <c r="BE81" s="92"/>
      <c r="BF81" s="52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2"/>
      <c r="BR81" s="58"/>
      <c r="BS81" s="58"/>
      <c r="BT81" s="58"/>
      <c r="BU81" s="58"/>
      <c r="BV81" s="58"/>
      <c r="BW81" s="58"/>
      <c r="BX81" s="58"/>
      <c r="BY81" s="58"/>
      <c r="BZ81" s="58"/>
      <c r="CA81" s="52"/>
      <c r="CB81" s="58"/>
      <c r="CC81" s="58"/>
      <c r="CD81" s="58"/>
      <c r="CE81" s="58"/>
      <c r="CF81" s="58"/>
      <c r="CG81" s="58"/>
      <c r="CH81" s="58"/>
      <c r="CI81" s="58"/>
      <c r="CJ81" s="58"/>
    </row>
    <row r="82" spans="1:88" ht="25.8" customHeight="1">
      <c r="A82" s="93"/>
      <c r="B82" s="182" t="s">
        <v>97</v>
      </c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82"/>
      <c r="AR82" s="182"/>
      <c r="AS82" s="182"/>
      <c r="AT82" s="182"/>
      <c r="AU82" s="182"/>
      <c r="AV82" s="182"/>
      <c r="AW82" s="182"/>
      <c r="AX82" s="183"/>
      <c r="AY82" s="94" t="s">
        <v>98</v>
      </c>
      <c r="AZ82" s="92" t="s">
        <v>99</v>
      </c>
      <c r="BA82" s="92" t="s">
        <v>74</v>
      </c>
      <c r="BB82" s="92" t="s">
        <v>64</v>
      </c>
      <c r="BC82" s="92"/>
      <c r="BD82" s="92"/>
      <c r="BE82" s="92"/>
      <c r="BF82" s="51">
        <f>BF84</f>
        <v>6000</v>
      </c>
      <c r="BG82" s="58"/>
      <c r="BH82" s="57">
        <v>0</v>
      </c>
      <c r="BI82" s="57">
        <v>0</v>
      </c>
      <c r="BJ82" s="57">
        <f>BF82</f>
        <v>6000</v>
      </c>
      <c r="BK82" s="57">
        <v>0</v>
      </c>
      <c r="BL82" s="57">
        <v>0</v>
      </c>
      <c r="BM82" s="57">
        <v>0</v>
      </c>
      <c r="BN82" s="57">
        <v>0</v>
      </c>
      <c r="BO82" s="57">
        <v>6000</v>
      </c>
      <c r="BP82" s="57">
        <v>0</v>
      </c>
      <c r="BQ82" s="51">
        <f>BQ84</f>
        <v>6000</v>
      </c>
      <c r="BR82" s="57">
        <f>BQ82</f>
        <v>6000</v>
      </c>
      <c r="BS82" s="57">
        <v>0</v>
      </c>
      <c r="BT82" s="57">
        <f>BQ82</f>
        <v>6000</v>
      </c>
      <c r="BU82" s="57">
        <v>0</v>
      </c>
      <c r="BV82" s="57">
        <v>0</v>
      </c>
      <c r="BW82" s="57">
        <v>0</v>
      </c>
      <c r="BX82" s="57">
        <v>0</v>
      </c>
      <c r="BY82" s="57">
        <v>6000</v>
      </c>
      <c r="BZ82" s="57">
        <v>0</v>
      </c>
      <c r="CA82" s="51">
        <f>CA84</f>
        <v>6000</v>
      </c>
      <c r="CB82" s="57">
        <v>0</v>
      </c>
      <c r="CC82" s="57">
        <v>0</v>
      </c>
      <c r="CD82" s="57">
        <f>CA82</f>
        <v>6000</v>
      </c>
      <c r="CE82" s="57">
        <v>0</v>
      </c>
      <c r="CF82" s="57">
        <v>0</v>
      </c>
      <c r="CG82" s="57">
        <v>0</v>
      </c>
      <c r="CH82" s="57">
        <v>0</v>
      </c>
      <c r="CI82" s="57">
        <v>6000</v>
      </c>
      <c r="CJ82" s="57">
        <v>0</v>
      </c>
    </row>
    <row r="83" spans="1:88" ht="13.2">
      <c r="A83" s="105"/>
      <c r="B83" s="106"/>
      <c r="C83" s="182" t="s">
        <v>82</v>
      </c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  <c r="AL83" s="182"/>
      <c r="AM83" s="182"/>
      <c r="AN83" s="182"/>
      <c r="AO83" s="182"/>
      <c r="AP83" s="182"/>
      <c r="AQ83" s="182"/>
      <c r="AR83" s="182"/>
      <c r="AS83" s="182"/>
      <c r="AT83" s="182"/>
      <c r="AU83" s="182"/>
      <c r="AV83" s="182"/>
      <c r="AW83" s="182"/>
      <c r="AX83" s="183"/>
      <c r="AY83" s="94"/>
      <c r="AZ83" s="92"/>
      <c r="BA83" s="92"/>
      <c r="BB83" s="92"/>
      <c r="BC83" s="92"/>
      <c r="BD83" s="92"/>
      <c r="BE83" s="92"/>
      <c r="BF83" s="52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2"/>
      <c r="BR83" s="58"/>
      <c r="BS83" s="58"/>
      <c r="BT83" s="58"/>
      <c r="BU83" s="58"/>
      <c r="BV83" s="58"/>
      <c r="BW83" s="58"/>
      <c r="BX83" s="58"/>
      <c r="BY83" s="58"/>
      <c r="BZ83" s="58"/>
      <c r="CA83" s="52"/>
      <c r="CB83" s="58"/>
      <c r="CC83" s="58"/>
      <c r="CD83" s="58"/>
      <c r="CE83" s="58"/>
      <c r="CF83" s="58"/>
      <c r="CG83" s="58"/>
      <c r="CH83" s="58"/>
      <c r="CI83" s="58"/>
      <c r="CJ83" s="58"/>
    </row>
    <row r="84" spans="1:88" ht="24" customHeight="1">
      <c r="A84" s="107"/>
      <c r="B84" s="108"/>
      <c r="C84" s="182" t="s">
        <v>104</v>
      </c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82"/>
      <c r="AR84" s="182"/>
      <c r="AS84" s="182"/>
      <c r="AT84" s="182"/>
      <c r="AU84" s="182"/>
      <c r="AV84" s="182"/>
      <c r="AW84" s="182"/>
      <c r="AX84" s="183"/>
      <c r="AY84" s="94"/>
      <c r="AZ84" s="92" t="s">
        <v>99</v>
      </c>
      <c r="BA84" s="92" t="s">
        <v>74</v>
      </c>
      <c r="BB84" s="92" t="s">
        <v>64</v>
      </c>
      <c r="BC84" s="92"/>
      <c r="BD84" s="92"/>
      <c r="BE84" s="92"/>
      <c r="BF84" s="51">
        <f>2000+4000</f>
        <v>6000</v>
      </c>
      <c r="BG84" s="58"/>
      <c r="BH84" s="57">
        <v>0</v>
      </c>
      <c r="BI84" s="57">
        <v>0</v>
      </c>
      <c r="BJ84" s="57">
        <f>BF84</f>
        <v>6000</v>
      </c>
      <c r="BK84" s="57">
        <v>0</v>
      </c>
      <c r="BL84" s="57">
        <v>0</v>
      </c>
      <c r="BM84" s="57">
        <v>0</v>
      </c>
      <c r="BN84" s="57">
        <v>0</v>
      </c>
      <c r="BO84" s="57">
        <v>6000</v>
      </c>
      <c r="BP84" s="57">
        <v>0</v>
      </c>
      <c r="BQ84" s="51">
        <f>2000+4000</f>
        <v>6000</v>
      </c>
      <c r="BR84" s="57">
        <f>BQ84</f>
        <v>6000</v>
      </c>
      <c r="BS84" s="57">
        <v>0</v>
      </c>
      <c r="BT84" s="57">
        <f>BQ84</f>
        <v>6000</v>
      </c>
      <c r="BU84" s="57">
        <v>0</v>
      </c>
      <c r="BV84" s="57">
        <v>0</v>
      </c>
      <c r="BW84" s="57">
        <v>0</v>
      </c>
      <c r="BX84" s="57">
        <v>0</v>
      </c>
      <c r="BY84" s="57">
        <v>6000</v>
      </c>
      <c r="BZ84" s="57">
        <v>0</v>
      </c>
      <c r="CA84" s="51">
        <f>2000+4000</f>
        <v>6000</v>
      </c>
      <c r="CB84" s="57">
        <v>0</v>
      </c>
      <c r="CC84" s="57">
        <v>0</v>
      </c>
      <c r="CD84" s="57">
        <f>CA84</f>
        <v>6000</v>
      </c>
      <c r="CE84" s="57">
        <v>0</v>
      </c>
      <c r="CF84" s="57">
        <v>0</v>
      </c>
      <c r="CG84" s="57">
        <v>0</v>
      </c>
      <c r="CH84" s="57">
        <v>0</v>
      </c>
      <c r="CI84" s="57">
        <v>6000</v>
      </c>
      <c r="CJ84" s="57">
        <v>0</v>
      </c>
    </row>
    <row r="85" spans="1:88" s="100" customFormat="1" ht="26.4" customHeight="1">
      <c r="A85" s="91"/>
      <c r="B85" s="184" t="s">
        <v>78</v>
      </c>
      <c r="C85" s="184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5"/>
      <c r="AY85" s="96" t="s">
        <v>79</v>
      </c>
      <c r="AZ85" s="97" t="s">
        <v>99</v>
      </c>
      <c r="BA85" s="97" t="s">
        <v>187</v>
      </c>
      <c r="BB85" s="97" t="s">
        <v>64</v>
      </c>
      <c r="BC85" s="97"/>
      <c r="BD85" s="97"/>
      <c r="BE85" s="97"/>
      <c r="BF85" s="76">
        <f>BF87</f>
        <v>785000</v>
      </c>
      <c r="BG85" s="98"/>
      <c r="BH85" s="99">
        <v>0</v>
      </c>
      <c r="BI85" s="99">
        <v>0</v>
      </c>
      <c r="BJ85" s="99">
        <f>BF85</f>
        <v>785000</v>
      </c>
      <c r="BK85" s="99">
        <v>0</v>
      </c>
      <c r="BL85" s="99">
        <v>0</v>
      </c>
      <c r="BM85" s="99">
        <v>0</v>
      </c>
      <c r="BN85" s="99">
        <v>0</v>
      </c>
      <c r="BO85" s="99">
        <v>44500</v>
      </c>
      <c r="BP85" s="99">
        <v>0</v>
      </c>
      <c r="BQ85" s="77">
        <f>BQ87</f>
        <v>1086500</v>
      </c>
      <c r="BR85" s="99">
        <f>BQ85</f>
        <v>1086500</v>
      </c>
      <c r="BS85" s="99">
        <v>0</v>
      </c>
      <c r="BT85" s="99">
        <f>BQ85</f>
        <v>1086500</v>
      </c>
      <c r="BU85" s="99">
        <v>0</v>
      </c>
      <c r="BV85" s="99">
        <v>0</v>
      </c>
      <c r="BW85" s="99">
        <v>0</v>
      </c>
      <c r="BX85" s="99">
        <v>0</v>
      </c>
      <c r="BY85" s="99">
        <v>44500</v>
      </c>
      <c r="BZ85" s="99">
        <v>0</v>
      </c>
      <c r="CA85" s="77">
        <f>CA87</f>
        <v>0</v>
      </c>
      <c r="CB85" s="99">
        <v>0</v>
      </c>
      <c r="CC85" s="99">
        <v>0</v>
      </c>
      <c r="CD85" s="99">
        <f>CA85</f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44500</v>
      </c>
      <c r="CJ85" s="99">
        <v>0</v>
      </c>
    </row>
    <row r="86" spans="1:88" ht="13.2">
      <c r="A86" s="93"/>
      <c r="B86" s="182" t="s">
        <v>46</v>
      </c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82"/>
      <c r="AR86" s="182"/>
      <c r="AS86" s="182"/>
      <c r="AT86" s="182"/>
      <c r="AU86" s="182"/>
      <c r="AV86" s="182"/>
      <c r="AW86" s="182"/>
      <c r="AX86" s="183"/>
      <c r="AY86" s="94"/>
      <c r="AZ86" s="92"/>
      <c r="BA86" s="92"/>
      <c r="BB86" s="92"/>
      <c r="BC86" s="92"/>
      <c r="BD86" s="92"/>
      <c r="BE86" s="92"/>
      <c r="BF86" s="52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2"/>
      <c r="BR86" s="58"/>
      <c r="BS86" s="58"/>
      <c r="BT86" s="58"/>
      <c r="BU86" s="58"/>
      <c r="BV86" s="58"/>
      <c r="BW86" s="58"/>
      <c r="BX86" s="58"/>
      <c r="BY86" s="58"/>
      <c r="BZ86" s="58"/>
      <c r="CA86" s="52"/>
      <c r="CB86" s="58"/>
      <c r="CC86" s="58"/>
      <c r="CD86" s="58"/>
      <c r="CE86" s="58"/>
      <c r="CF86" s="58"/>
      <c r="CG86" s="58"/>
      <c r="CH86" s="58"/>
      <c r="CI86" s="58"/>
      <c r="CJ86" s="58"/>
    </row>
    <row r="87" spans="1:88" ht="25.8" customHeight="1">
      <c r="A87" s="93"/>
      <c r="B87" s="182" t="s">
        <v>97</v>
      </c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3"/>
      <c r="AY87" s="94" t="s">
        <v>98</v>
      </c>
      <c r="AZ87" s="92" t="s">
        <v>99</v>
      </c>
      <c r="BA87" s="92" t="s">
        <v>187</v>
      </c>
      <c r="BB87" s="92" t="s">
        <v>64</v>
      </c>
      <c r="BC87" s="92"/>
      <c r="BD87" s="92"/>
      <c r="BE87" s="92"/>
      <c r="BF87" s="51">
        <f>BF89</f>
        <v>785000</v>
      </c>
      <c r="BG87" s="58"/>
      <c r="BH87" s="57">
        <v>0</v>
      </c>
      <c r="BI87" s="57">
        <v>0</v>
      </c>
      <c r="BJ87" s="57">
        <f>BF87</f>
        <v>785000</v>
      </c>
      <c r="BK87" s="57">
        <v>0</v>
      </c>
      <c r="BL87" s="57">
        <v>0</v>
      </c>
      <c r="BM87" s="57">
        <v>0</v>
      </c>
      <c r="BN87" s="57">
        <v>0</v>
      </c>
      <c r="BO87" s="57">
        <v>44500</v>
      </c>
      <c r="BP87" s="57">
        <v>0</v>
      </c>
      <c r="BQ87" s="51">
        <f>BQ89</f>
        <v>1086500</v>
      </c>
      <c r="BR87" s="57">
        <f>BQ87</f>
        <v>1086500</v>
      </c>
      <c r="BS87" s="57">
        <v>0</v>
      </c>
      <c r="BT87" s="57">
        <f>BQ87</f>
        <v>1086500</v>
      </c>
      <c r="BU87" s="57">
        <v>0</v>
      </c>
      <c r="BV87" s="57">
        <v>0</v>
      </c>
      <c r="BW87" s="57">
        <v>0</v>
      </c>
      <c r="BX87" s="57">
        <v>0</v>
      </c>
      <c r="BY87" s="57">
        <v>44500</v>
      </c>
      <c r="BZ87" s="57">
        <v>0</v>
      </c>
      <c r="CA87" s="51">
        <f>CA89</f>
        <v>0</v>
      </c>
      <c r="CB87" s="57">
        <v>0</v>
      </c>
      <c r="CC87" s="57">
        <v>0</v>
      </c>
      <c r="CD87" s="57">
        <f>CA87</f>
        <v>0</v>
      </c>
      <c r="CE87" s="57">
        <v>0</v>
      </c>
      <c r="CF87" s="57">
        <v>0</v>
      </c>
      <c r="CG87" s="57">
        <v>0</v>
      </c>
      <c r="CH87" s="57">
        <v>0</v>
      </c>
      <c r="CI87" s="57">
        <v>44500</v>
      </c>
      <c r="CJ87" s="57">
        <v>0</v>
      </c>
    </row>
    <row r="88" spans="1:88" ht="13.2">
      <c r="A88" s="105"/>
      <c r="B88" s="106"/>
      <c r="C88" s="182" t="s">
        <v>82</v>
      </c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  <c r="AL88" s="182"/>
      <c r="AM88" s="182"/>
      <c r="AN88" s="182"/>
      <c r="AO88" s="182"/>
      <c r="AP88" s="182"/>
      <c r="AQ88" s="182"/>
      <c r="AR88" s="182"/>
      <c r="AS88" s="182"/>
      <c r="AT88" s="182"/>
      <c r="AU88" s="182"/>
      <c r="AV88" s="182"/>
      <c r="AW88" s="182"/>
      <c r="AX88" s="183"/>
      <c r="AY88" s="94"/>
      <c r="AZ88" s="92"/>
      <c r="BA88" s="92"/>
      <c r="BB88" s="92"/>
      <c r="BC88" s="92"/>
      <c r="BD88" s="92"/>
      <c r="BE88" s="92"/>
      <c r="BF88" s="52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2"/>
      <c r="BR88" s="58"/>
      <c r="BS88" s="58"/>
      <c r="BT88" s="58"/>
      <c r="BU88" s="58"/>
      <c r="BV88" s="58"/>
      <c r="BW88" s="58"/>
      <c r="BX88" s="58"/>
      <c r="BY88" s="58"/>
      <c r="BZ88" s="58"/>
      <c r="CA88" s="52"/>
      <c r="CB88" s="58"/>
      <c r="CC88" s="58"/>
      <c r="CD88" s="58"/>
      <c r="CE88" s="58"/>
      <c r="CF88" s="58"/>
      <c r="CG88" s="58"/>
      <c r="CH88" s="58"/>
      <c r="CI88" s="58"/>
      <c r="CJ88" s="58"/>
    </row>
    <row r="89" spans="1:88" ht="24" customHeight="1">
      <c r="A89" s="107"/>
      <c r="B89" s="108"/>
      <c r="C89" s="182" t="s">
        <v>106</v>
      </c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  <c r="AL89" s="182"/>
      <c r="AM89" s="182"/>
      <c r="AN89" s="182"/>
      <c r="AO89" s="182"/>
      <c r="AP89" s="182"/>
      <c r="AQ89" s="182"/>
      <c r="AR89" s="182"/>
      <c r="AS89" s="182"/>
      <c r="AT89" s="182"/>
      <c r="AU89" s="182"/>
      <c r="AV89" s="182"/>
      <c r="AW89" s="182"/>
      <c r="AX89" s="183"/>
      <c r="AY89" s="94"/>
      <c r="AZ89" s="92" t="s">
        <v>99</v>
      </c>
      <c r="BA89" s="92" t="s">
        <v>187</v>
      </c>
      <c r="BB89" s="92" t="s">
        <v>64</v>
      </c>
      <c r="BC89" s="92"/>
      <c r="BD89" s="92"/>
      <c r="BE89" s="92"/>
      <c r="BF89" s="51">
        <f>785000+32800-32800</f>
        <v>785000</v>
      </c>
      <c r="BG89" s="58"/>
      <c r="BH89" s="57">
        <v>0</v>
      </c>
      <c r="BI89" s="57">
        <v>0</v>
      </c>
      <c r="BJ89" s="57">
        <f>BF89</f>
        <v>785000</v>
      </c>
      <c r="BK89" s="57">
        <v>0</v>
      </c>
      <c r="BL89" s="57">
        <v>0</v>
      </c>
      <c r="BM89" s="57">
        <v>0</v>
      </c>
      <c r="BN89" s="57">
        <v>0</v>
      </c>
      <c r="BO89" s="57">
        <v>44500</v>
      </c>
      <c r="BP89" s="57">
        <v>0</v>
      </c>
      <c r="BQ89" s="51">
        <f>1012700+42200+31600</f>
        <v>1086500</v>
      </c>
      <c r="BR89" s="57">
        <f>BQ89</f>
        <v>1086500</v>
      </c>
      <c r="BS89" s="57">
        <v>0</v>
      </c>
      <c r="BT89" s="57">
        <f>BQ89</f>
        <v>1086500</v>
      </c>
      <c r="BU89" s="57">
        <v>0</v>
      </c>
      <c r="BV89" s="57">
        <v>0</v>
      </c>
      <c r="BW89" s="57">
        <v>0</v>
      </c>
      <c r="BX89" s="57">
        <v>0</v>
      </c>
      <c r="BY89" s="57">
        <v>44500</v>
      </c>
      <c r="BZ89" s="57">
        <v>0</v>
      </c>
      <c r="CA89" s="51">
        <v>0</v>
      </c>
      <c r="CB89" s="57">
        <v>0</v>
      </c>
      <c r="CC89" s="57">
        <v>0</v>
      </c>
      <c r="CD89" s="57">
        <f>CA89</f>
        <v>0</v>
      </c>
      <c r="CE89" s="57">
        <v>0</v>
      </c>
      <c r="CF89" s="57">
        <v>0</v>
      </c>
      <c r="CG89" s="57">
        <v>0</v>
      </c>
      <c r="CH89" s="57">
        <v>0</v>
      </c>
      <c r="CI89" s="57">
        <v>44500</v>
      </c>
      <c r="CJ89" s="57">
        <v>0</v>
      </c>
    </row>
    <row r="90" spans="1:88" s="100" customFormat="1" ht="23.4" customHeight="1">
      <c r="A90" s="91"/>
      <c r="B90" s="184" t="s">
        <v>78</v>
      </c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  <c r="AP90" s="184"/>
      <c r="AQ90" s="184"/>
      <c r="AR90" s="184"/>
      <c r="AS90" s="184"/>
      <c r="AT90" s="184"/>
      <c r="AU90" s="184"/>
      <c r="AV90" s="184"/>
      <c r="AW90" s="184"/>
      <c r="AX90" s="185"/>
      <c r="AY90" s="96" t="s">
        <v>79</v>
      </c>
      <c r="AZ90" s="97" t="s">
        <v>99</v>
      </c>
      <c r="BA90" s="97" t="s">
        <v>74</v>
      </c>
      <c r="BB90" s="97" t="s">
        <v>64</v>
      </c>
      <c r="BC90" s="97"/>
      <c r="BD90" s="97"/>
      <c r="BE90" s="97"/>
      <c r="BF90" s="76">
        <f>BF92</f>
        <v>6000</v>
      </c>
      <c r="BG90" s="98"/>
      <c r="BH90" s="99">
        <v>0</v>
      </c>
      <c r="BI90" s="99">
        <v>0</v>
      </c>
      <c r="BJ90" s="99">
        <f>BF90</f>
        <v>6000</v>
      </c>
      <c r="BK90" s="99">
        <v>0</v>
      </c>
      <c r="BL90" s="99">
        <v>0</v>
      </c>
      <c r="BM90" s="99">
        <v>0</v>
      </c>
      <c r="BN90" s="99">
        <v>0</v>
      </c>
      <c r="BO90" s="99">
        <v>9000</v>
      </c>
      <c r="BP90" s="99">
        <v>0</v>
      </c>
      <c r="BQ90" s="77">
        <f>BQ92</f>
        <v>6000</v>
      </c>
      <c r="BR90" s="99">
        <f>BQ90</f>
        <v>6000</v>
      </c>
      <c r="BS90" s="99">
        <v>0</v>
      </c>
      <c r="BT90" s="99">
        <f>BQ90</f>
        <v>6000</v>
      </c>
      <c r="BU90" s="99">
        <v>0</v>
      </c>
      <c r="BV90" s="99">
        <v>0</v>
      </c>
      <c r="BW90" s="99">
        <v>0</v>
      </c>
      <c r="BX90" s="99">
        <v>0</v>
      </c>
      <c r="BY90" s="99">
        <v>9000</v>
      </c>
      <c r="BZ90" s="99">
        <v>0</v>
      </c>
      <c r="CA90" s="77">
        <f>CA92</f>
        <v>6000</v>
      </c>
      <c r="CB90" s="99">
        <v>0</v>
      </c>
      <c r="CC90" s="99">
        <v>0</v>
      </c>
      <c r="CD90" s="99">
        <f>CA90</f>
        <v>6000</v>
      </c>
      <c r="CE90" s="99">
        <v>0</v>
      </c>
      <c r="CF90" s="99">
        <v>0</v>
      </c>
      <c r="CG90" s="99">
        <v>0</v>
      </c>
      <c r="CH90" s="99">
        <v>0</v>
      </c>
      <c r="CI90" s="99">
        <v>9000</v>
      </c>
      <c r="CJ90" s="99">
        <v>0</v>
      </c>
    </row>
    <row r="91" spans="1:88" ht="13.2">
      <c r="A91" s="93"/>
      <c r="B91" s="182" t="s">
        <v>46</v>
      </c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  <c r="AR91" s="182"/>
      <c r="AS91" s="182"/>
      <c r="AT91" s="182"/>
      <c r="AU91" s="182"/>
      <c r="AV91" s="182"/>
      <c r="AW91" s="182"/>
      <c r="AX91" s="183"/>
      <c r="AY91" s="94"/>
      <c r="AZ91" s="92"/>
      <c r="BA91" s="92"/>
      <c r="BB91" s="92"/>
      <c r="BC91" s="92"/>
      <c r="BD91" s="92"/>
      <c r="BE91" s="92"/>
      <c r="BF91" s="52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2"/>
      <c r="BR91" s="58"/>
      <c r="BS91" s="58"/>
      <c r="BT91" s="58"/>
      <c r="BU91" s="58"/>
      <c r="BV91" s="58"/>
      <c r="BW91" s="58"/>
      <c r="BX91" s="58"/>
      <c r="BY91" s="58"/>
      <c r="BZ91" s="58"/>
      <c r="CA91" s="52"/>
      <c r="CB91" s="58"/>
      <c r="CC91" s="58"/>
      <c r="CD91" s="58"/>
      <c r="CE91" s="58"/>
      <c r="CF91" s="58"/>
      <c r="CG91" s="58"/>
      <c r="CH91" s="58"/>
      <c r="CI91" s="58"/>
      <c r="CJ91" s="58"/>
    </row>
    <row r="92" spans="1:88" ht="27.6" customHeight="1">
      <c r="A92" s="93"/>
      <c r="B92" s="182" t="s">
        <v>97</v>
      </c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2"/>
      <c r="AT92" s="182"/>
      <c r="AU92" s="182"/>
      <c r="AV92" s="182"/>
      <c r="AW92" s="182"/>
      <c r="AX92" s="183"/>
      <c r="AY92" s="94" t="s">
        <v>98</v>
      </c>
      <c r="AZ92" s="92" t="s">
        <v>99</v>
      </c>
      <c r="BA92" s="92" t="s">
        <v>74</v>
      </c>
      <c r="BB92" s="92" t="s">
        <v>64</v>
      </c>
      <c r="BC92" s="92"/>
      <c r="BD92" s="92"/>
      <c r="BE92" s="92"/>
      <c r="BF92" s="51">
        <f>BF94</f>
        <v>6000</v>
      </c>
      <c r="BG92" s="58"/>
      <c r="BH92" s="57">
        <v>0</v>
      </c>
      <c r="BI92" s="57">
        <v>0</v>
      </c>
      <c r="BJ92" s="57">
        <f>BF92</f>
        <v>6000</v>
      </c>
      <c r="BK92" s="57">
        <v>0</v>
      </c>
      <c r="BL92" s="57">
        <v>0</v>
      </c>
      <c r="BM92" s="57">
        <v>0</v>
      </c>
      <c r="BN92" s="57">
        <v>0</v>
      </c>
      <c r="BO92" s="57">
        <v>9000</v>
      </c>
      <c r="BP92" s="57">
        <v>0</v>
      </c>
      <c r="BQ92" s="51">
        <f>BQ94</f>
        <v>6000</v>
      </c>
      <c r="BR92" s="57">
        <v>0</v>
      </c>
      <c r="BS92" s="57">
        <v>0</v>
      </c>
      <c r="BT92" s="57">
        <f>BQ92</f>
        <v>6000</v>
      </c>
      <c r="BU92" s="57">
        <v>0</v>
      </c>
      <c r="BV92" s="57">
        <v>0</v>
      </c>
      <c r="BW92" s="57">
        <v>0</v>
      </c>
      <c r="BX92" s="57">
        <v>0</v>
      </c>
      <c r="BY92" s="57">
        <v>9000</v>
      </c>
      <c r="BZ92" s="57">
        <v>0</v>
      </c>
      <c r="CA92" s="51">
        <f>CA94</f>
        <v>6000</v>
      </c>
      <c r="CB92" s="57">
        <v>0</v>
      </c>
      <c r="CC92" s="57">
        <v>0</v>
      </c>
      <c r="CD92" s="57">
        <f>CA92</f>
        <v>6000</v>
      </c>
      <c r="CE92" s="57">
        <v>0</v>
      </c>
      <c r="CF92" s="57">
        <v>0</v>
      </c>
      <c r="CG92" s="57">
        <v>0</v>
      </c>
      <c r="CH92" s="57">
        <v>0</v>
      </c>
      <c r="CI92" s="57">
        <v>9000</v>
      </c>
      <c r="CJ92" s="57">
        <v>0</v>
      </c>
    </row>
    <row r="93" spans="1:88" ht="13.2">
      <c r="A93" s="105"/>
      <c r="B93" s="106"/>
      <c r="C93" s="182" t="s">
        <v>82</v>
      </c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2"/>
      <c r="AT93" s="182"/>
      <c r="AU93" s="182"/>
      <c r="AV93" s="182"/>
      <c r="AW93" s="182"/>
      <c r="AX93" s="183"/>
      <c r="AY93" s="94"/>
      <c r="AZ93" s="92"/>
      <c r="BA93" s="92"/>
      <c r="BB93" s="92"/>
      <c r="BC93" s="92"/>
      <c r="BD93" s="92"/>
      <c r="BE93" s="92"/>
      <c r="BF93" s="52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2"/>
      <c r="BR93" s="58"/>
      <c r="BS93" s="58"/>
      <c r="BT93" s="58"/>
      <c r="BU93" s="58"/>
      <c r="BV93" s="58"/>
      <c r="BW93" s="58"/>
      <c r="BX93" s="58"/>
      <c r="BY93" s="58"/>
      <c r="BZ93" s="58"/>
      <c r="CA93" s="52"/>
      <c r="CB93" s="58"/>
      <c r="CC93" s="58"/>
      <c r="CD93" s="58"/>
      <c r="CE93" s="58"/>
      <c r="CF93" s="58"/>
      <c r="CG93" s="58"/>
      <c r="CH93" s="58"/>
      <c r="CI93" s="58"/>
      <c r="CJ93" s="58"/>
    </row>
    <row r="94" spans="1:88" ht="25.2" customHeight="1">
      <c r="A94" s="107"/>
      <c r="B94" s="108"/>
      <c r="C94" s="182" t="s">
        <v>100</v>
      </c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3"/>
      <c r="AY94" s="94"/>
      <c r="AZ94" s="92" t="s">
        <v>99</v>
      </c>
      <c r="BA94" s="92" t="s">
        <v>74</v>
      </c>
      <c r="BB94" s="92" t="s">
        <v>64</v>
      </c>
      <c r="BC94" s="92"/>
      <c r="BD94" s="92"/>
      <c r="BE94" s="92"/>
      <c r="BF94" s="51">
        <v>6000</v>
      </c>
      <c r="BG94" s="58"/>
      <c r="BH94" s="57">
        <v>0</v>
      </c>
      <c r="BI94" s="57">
        <v>0</v>
      </c>
      <c r="BJ94" s="57">
        <f>BF94</f>
        <v>6000</v>
      </c>
      <c r="BK94" s="57">
        <v>0</v>
      </c>
      <c r="BL94" s="57">
        <v>0</v>
      </c>
      <c r="BM94" s="57">
        <v>0</v>
      </c>
      <c r="BN94" s="57">
        <v>0</v>
      </c>
      <c r="BO94" s="57">
        <v>9000</v>
      </c>
      <c r="BP94" s="57">
        <v>0</v>
      </c>
      <c r="BQ94" s="51">
        <v>6000</v>
      </c>
      <c r="BR94" s="57">
        <v>0</v>
      </c>
      <c r="BS94" s="57">
        <v>0</v>
      </c>
      <c r="BT94" s="57">
        <f>BQ94</f>
        <v>6000</v>
      </c>
      <c r="BU94" s="57">
        <v>0</v>
      </c>
      <c r="BV94" s="57">
        <v>0</v>
      </c>
      <c r="BW94" s="57">
        <v>0</v>
      </c>
      <c r="BX94" s="57">
        <v>0</v>
      </c>
      <c r="BY94" s="57">
        <v>9000</v>
      </c>
      <c r="BZ94" s="57">
        <v>0</v>
      </c>
      <c r="CA94" s="51">
        <v>6000</v>
      </c>
      <c r="CB94" s="57">
        <v>0</v>
      </c>
      <c r="CC94" s="57">
        <v>0</v>
      </c>
      <c r="CD94" s="57">
        <f>CA94</f>
        <v>6000</v>
      </c>
      <c r="CE94" s="57">
        <v>0</v>
      </c>
      <c r="CF94" s="57">
        <v>0</v>
      </c>
      <c r="CG94" s="57">
        <v>0</v>
      </c>
      <c r="CH94" s="57">
        <v>0</v>
      </c>
      <c r="CI94" s="57">
        <v>9000</v>
      </c>
      <c r="CJ94" s="57">
        <v>0</v>
      </c>
    </row>
    <row r="95" spans="1:88" s="100" customFormat="1" ht="21" customHeight="1">
      <c r="A95" s="91"/>
      <c r="B95" s="184" t="s">
        <v>78</v>
      </c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5"/>
      <c r="AY95" s="96" t="s">
        <v>79</v>
      </c>
      <c r="AZ95" s="97" t="s">
        <v>99</v>
      </c>
      <c r="BA95" s="97" t="s">
        <v>73</v>
      </c>
      <c r="BB95" s="97" t="s">
        <v>64</v>
      </c>
      <c r="BC95" s="97"/>
      <c r="BD95" s="97"/>
      <c r="BE95" s="97"/>
      <c r="BF95" s="76">
        <f>BF97</f>
        <v>0</v>
      </c>
      <c r="BG95" s="98"/>
      <c r="BH95" s="99">
        <v>0</v>
      </c>
      <c r="BI95" s="99">
        <v>0</v>
      </c>
      <c r="BJ95" s="99">
        <f>BF95</f>
        <v>0</v>
      </c>
      <c r="BK95" s="99">
        <v>0</v>
      </c>
      <c r="BL95" s="99">
        <v>0</v>
      </c>
      <c r="BM95" s="99">
        <v>0</v>
      </c>
      <c r="BN95" s="99">
        <v>0</v>
      </c>
      <c r="BO95" s="99">
        <v>22500</v>
      </c>
      <c r="BP95" s="99">
        <v>0</v>
      </c>
      <c r="BQ95" s="76">
        <f>BQ97</f>
        <v>0</v>
      </c>
      <c r="BR95" s="99">
        <f>BQ95</f>
        <v>0</v>
      </c>
      <c r="BS95" s="99">
        <v>0</v>
      </c>
      <c r="BT95" s="99">
        <f>BQ95</f>
        <v>0</v>
      </c>
      <c r="BU95" s="99">
        <v>0</v>
      </c>
      <c r="BV95" s="99">
        <v>0</v>
      </c>
      <c r="BW95" s="99">
        <v>0</v>
      </c>
      <c r="BX95" s="99">
        <v>0</v>
      </c>
      <c r="BY95" s="99">
        <v>22500</v>
      </c>
      <c r="BZ95" s="99">
        <v>0</v>
      </c>
      <c r="CA95" s="76">
        <f>CA97</f>
        <v>0</v>
      </c>
      <c r="CB95" s="99">
        <f>CA95</f>
        <v>0</v>
      </c>
      <c r="CC95" s="99">
        <v>0</v>
      </c>
      <c r="CD95" s="99">
        <f>CA95</f>
        <v>0</v>
      </c>
      <c r="CE95" s="99">
        <v>0</v>
      </c>
      <c r="CF95" s="99">
        <v>0</v>
      </c>
      <c r="CG95" s="99">
        <v>0</v>
      </c>
      <c r="CH95" s="99">
        <v>0</v>
      </c>
      <c r="CI95" s="99">
        <v>22500</v>
      </c>
      <c r="CJ95" s="99">
        <v>0</v>
      </c>
    </row>
    <row r="96" spans="1:88" ht="13.2">
      <c r="A96" s="93"/>
      <c r="B96" s="182" t="s">
        <v>46</v>
      </c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3"/>
      <c r="AY96" s="94"/>
      <c r="AZ96" s="92"/>
      <c r="BA96" s="92"/>
      <c r="BB96" s="92"/>
      <c r="BC96" s="92"/>
      <c r="BD96" s="92"/>
      <c r="BE96" s="92"/>
      <c r="BF96" s="52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2"/>
      <c r="BR96" s="58"/>
      <c r="BS96" s="58"/>
      <c r="BT96" s="58"/>
      <c r="BU96" s="58"/>
      <c r="BV96" s="58"/>
      <c r="BW96" s="58"/>
      <c r="BX96" s="58"/>
      <c r="BY96" s="58"/>
      <c r="BZ96" s="58"/>
      <c r="CA96" s="52"/>
      <c r="CB96" s="58"/>
      <c r="CC96" s="58"/>
      <c r="CD96" s="58"/>
      <c r="CE96" s="58"/>
      <c r="CF96" s="58"/>
      <c r="CG96" s="58"/>
      <c r="CH96" s="58"/>
      <c r="CI96" s="58"/>
      <c r="CJ96" s="58"/>
    </row>
    <row r="97" spans="1:88" ht="33.450000000000003" customHeight="1">
      <c r="A97" s="93"/>
      <c r="B97" s="182" t="s">
        <v>97</v>
      </c>
      <c r="C97" s="182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3"/>
      <c r="AY97" s="94" t="s">
        <v>98</v>
      </c>
      <c r="AZ97" s="92" t="s">
        <v>99</v>
      </c>
      <c r="BA97" s="92" t="s">
        <v>73</v>
      </c>
      <c r="BB97" s="92" t="s">
        <v>64</v>
      </c>
      <c r="BC97" s="92"/>
      <c r="BD97" s="92"/>
      <c r="BE97" s="92"/>
      <c r="BF97" s="51">
        <f>BF99</f>
        <v>0</v>
      </c>
      <c r="BG97" s="58"/>
      <c r="BH97" s="57">
        <v>0</v>
      </c>
      <c r="BI97" s="57">
        <v>0</v>
      </c>
      <c r="BJ97" s="57">
        <f>BF97</f>
        <v>0</v>
      </c>
      <c r="BK97" s="57">
        <v>0</v>
      </c>
      <c r="BL97" s="57">
        <v>0</v>
      </c>
      <c r="BM97" s="57">
        <v>0</v>
      </c>
      <c r="BN97" s="57">
        <v>0</v>
      </c>
      <c r="BO97" s="57">
        <v>22500</v>
      </c>
      <c r="BP97" s="57">
        <v>0</v>
      </c>
      <c r="BQ97" s="51">
        <f>BQ99</f>
        <v>0</v>
      </c>
      <c r="BR97" s="57">
        <v>0</v>
      </c>
      <c r="BS97" s="57">
        <v>0</v>
      </c>
      <c r="BT97" s="57">
        <f>BP97</f>
        <v>0</v>
      </c>
      <c r="BU97" s="57">
        <v>0</v>
      </c>
      <c r="BV97" s="57">
        <v>0</v>
      </c>
      <c r="BW97" s="57">
        <v>0</v>
      </c>
      <c r="BX97" s="57">
        <v>0</v>
      </c>
      <c r="BY97" s="57">
        <v>22500</v>
      </c>
      <c r="BZ97" s="57">
        <v>0</v>
      </c>
      <c r="CA97" s="51">
        <f>CA99</f>
        <v>0</v>
      </c>
      <c r="CB97" s="57">
        <v>0</v>
      </c>
      <c r="CC97" s="57">
        <v>0</v>
      </c>
      <c r="CD97" s="57">
        <f>BZ97</f>
        <v>0</v>
      </c>
      <c r="CE97" s="57">
        <v>0</v>
      </c>
      <c r="CF97" s="57">
        <v>0</v>
      </c>
      <c r="CG97" s="57">
        <v>0</v>
      </c>
      <c r="CH97" s="57">
        <v>0</v>
      </c>
      <c r="CI97" s="57">
        <v>22500</v>
      </c>
      <c r="CJ97" s="57">
        <v>0</v>
      </c>
    </row>
    <row r="98" spans="1:88" ht="13.2">
      <c r="A98" s="105"/>
      <c r="B98" s="106"/>
      <c r="C98" s="182" t="s">
        <v>82</v>
      </c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3"/>
      <c r="AY98" s="94"/>
      <c r="AZ98" s="92"/>
      <c r="BA98" s="92"/>
      <c r="BB98" s="92"/>
      <c r="BC98" s="92"/>
      <c r="BD98" s="92"/>
      <c r="BE98" s="92"/>
      <c r="BF98" s="52"/>
      <c r="BG98" s="58"/>
      <c r="BH98" s="58"/>
      <c r="BI98" s="58"/>
      <c r="BJ98" s="58"/>
      <c r="BK98" s="58"/>
      <c r="BL98" s="58"/>
      <c r="BM98" s="58"/>
      <c r="BN98" s="58"/>
      <c r="BO98" s="58"/>
      <c r="BP98" s="58"/>
      <c r="BQ98" s="52"/>
      <c r="BR98" s="58"/>
      <c r="BS98" s="58"/>
      <c r="BT98" s="58"/>
      <c r="BU98" s="58"/>
      <c r="BV98" s="58"/>
      <c r="BW98" s="58"/>
      <c r="BX98" s="58"/>
      <c r="BY98" s="58"/>
      <c r="BZ98" s="58"/>
      <c r="CA98" s="52"/>
      <c r="CB98" s="58"/>
      <c r="CC98" s="58"/>
      <c r="CD98" s="58"/>
      <c r="CE98" s="58"/>
      <c r="CF98" s="58"/>
      <c r="CG98" s="58"/>
      <c r="CH98" s="58"/>
      <c r="CI98" s="58"/>
      <c r="CJ98" s="58"/>
    </row>
    <row r="99" spans="1:88" ht="21.6" customHeight="1">
      <c r="A99" s="107"/>
      <c r="B99" s="108"/>
      <c r="C99" s="182" t="s">
        <v>104</v>
      </c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3"/>
      <c r="AY99" s="94"/>
      <c r="AZ99" s="92" t="s">
        <v>99</v>
      </c>
      <c r="BA99" s="92" t="s">
        <v>73</v>
      </c>
      <c r="BB99" s="92" t="s">
        <v>64</v>
      </c>
      <c r="BC99" s="92"/>
      <c r="BD99" s="92"/>
      <c r="BE99" s="92"/>
      <c r="BF99" s="51">
        <v>0</v>
      </c>
      <c r="BG99" s="58"/>
      <c r="BH99" s="57">
        <v>0</v>
      </c>
      <c r="BI99" s="57">
        <v>0</v>
      </c>
      <c r="BJ99" s="57">
        <f>BF99</f>
        <v>0</v>
      </c>
      <c r="BK99" s="57">
        <v>0</v>
      </c>
      <c r="BL99" s="57">
        <v>0</v>
      </c>
      <c r="BM99" s="57">
        <v>0</v>
      </c>
      <c r="BN99" s="57">
        <v>0</v>
      </c>
      <c r="BO99" s="57">
        <v>22500</v>
      </c>
      <c r="BP99" s="57">
        <v>0</v>
      </c>
      <c r="BQ99" s="51">
        <v>0</v>
      </c>
      <c r="BR99" s="57">
        <v>0</v>
      </c>
      <c r="BS99" s="57">
        <v>0</v>
      </c>
      <c r="BT99" s="57">
        <f>BP99</f>
        <v>0</v>
      </c>
      <c r="BU99" s="57">
        <v>0</v>
      </c>
      <c r="BV99" s="57">
        <v>0</v>
      </c>
      <c r="BW99" s="57">
        <v>0</v>
      </c>
      <c r="BX99" s="57">
        <v>0</v>
      </c>
      <c r="BY99" s="57">
        <v>22500</v>
      </c>
      <c r="BZ99" s="57">
        <v>0</v>
      </c>
      <c r="CA99" s="51">
        <v>0</v>
      </c>
      <c r="CB99" s="57">
        <v>0</v>
      </c>
      <c r="CC99" s="57">
        <v>0</v>
      </c>
      <c r="CD99" s="57">
        <f>BZ99</f>
        <v>0</v>
      </c>
      <c r="CE99" s="57">
        <v>0</v>
      </c>
      <c r="CF99" s="57">
        <v>0</v>
      </c>
      <c r="CG99" s="57">
        <v>0</v>
      </c>
      <c r="CH99" s="57">
        <v>0</v>
      </c>
      <c r="CI99" s="57">
        <v>22500</v>
      </c>
      <c r="CJ99" s="57">
        <v>0</v>
      </c>
    </row>
    <row r="100" spans="1:88" s="100" customFormat="1" ht="25.2" customHeight="1">
      <c r="A100" s="91"/>
      <c r="B100" s="184" t="s">
        <v>78</v>
      </c>
      <c r="C100" s="184"/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  <c r="AH100" s="184"/>
      <c r="AI100" s="184"/>
      <c r="AJ100" s="184"/>
      <c r="AK100" s="184"/>
      <c r="AL100" s="184"/>
      <c r="AM100" s="184"/>
      <c r="AN100" s="184"/>
      <c r="AO100" s="184"/>
      <c r="AP100" s="184"/>
      <c r="AQ100" s="184"/>
      <c r="AR100" s="184"/>
      <c r="AS100" s="184"/>
      <c r="AT100" s="184"/>
      <c r="AU100" s="184"/>
      <c r="AV100" s="184"/>
      <c r="AW100" s="184"/>
      <c r="AX100" s="185"/>
      <c r="AY100" s="96" t="s">
        <v>79</v>
      </c>
      <c r="AZ100" s="97" t="s">
        <v>99</v>
      </c>
      <c r="BA100" s="97" t="s">
        <v>72</v>
      </c>
      <c r="BB100" s="97" t="s">
        <v>64</v>
      </c>
      <c r="BC100" s="97"/>
      <c r="BD100" s="97"/>
      <c r="BE100" s="97"/>
      <c r="BF100" s="76">
        <f>BF102</f>
        <v>22910</v>
      </c>
      <c r="BG100" s="98"/>
      <c r="BH100" s="99">
        <v>0</v>
      </c>
      <c r="BI100" s="99">
        <v>0</v>
      </c>
      <c r="BJ100" s="99">
        <f>BF100</f>
        <v>22910</v>
      </c>
      <c r="BK100" s="99">
        <v>0</v>
      </c>
      <c r="BL100" s="99">
        <v>0</v>
      </c>
      <c r="BM100" s="99">
        <v>0</v>
      </c>
      <c r="BN100" s="99">
        <v>0</v>
      </c>
      <c r="BO100" s="99">
        <v>78750</v>
      </c>
      <c r="BP100" s="99">
        <v>0</v>
      </c>
      <c r="BQ100" s="77">
        <f>BQ102</f>
        <v>24555.26</v>
      </c>
      <c r="BR100" s="99">
        <v>0</v>
      </c>
      <c r="BS100" s="99">
        <v>0</v>
      </c>
      <c r="BT100" s="99">
        <f>BQ100</f>
        <v>24555.26</v>
      </c>
      <c r="BU100" s="99">
        <v>0</v>
      </c>
      <c r="BV100" s="99">
        <v>0</v>
      </c>
      <c r="BW100" s="99">
        <v>0</v>
      </c>
      <c r="BX100" s="99">
        <v>0</v>
      </c>
      <c r="BY100" s="99">
        <v>56400</v>
      </c>
      <c r="BZ100" s="99">
        <v>0</v>
      </c>
      <c r="CA100" s="77">
        <f>CA102</f>
        <v>25537.46</v>
      </c>
      <c r="CB100" s="99">
        <v>0</v>
      </c>
      <c r="CC100" s="99">
        <v>0</v>
      </c>
      <c r="CD100" s="99">
        <f>CA100</f>
        <v>25537.46</v>
      </c>
      <c r="CE100" s="99">
        <v>0</v>
      </c>
      <c r="CF100" s="99">
        <v>0</v>
      </c>
      <c r="CG100" s="99">
        <v>0</v>
      </c>
      <c r="CH100" s="99">
        <v>0</v>
      </c>
      <c r="CI100" s="99">
        <v>58660</v>
      </c>
      <c r="CJ100" s="99">
        <v>0</v>
      </c>
    </row>
    <row r="101" spans="1:88" ht="13.2">
      <c r="A101" s="93"/>
      <c r="B101" s="182" t="s">
        <v>46</v>
      </c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3"/>
      <c r="AY101" s="94"/>
      <c r="AZ101" s="92"/>
      <c r="BA101" s="92"/>
      <c r="BB101" s="92"/>
      <c r="BC101" s="92"/>
      <c r="BD101" s="92"/>
      <c r="BE101" s="92"/>
      <c r="BF101" s="52"/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2"/>
      <c r="BR101" s="58"/>
      <c r="BS101" s="58"/>
      <c r="BT101" s="58"/>
      <c r="BU101" s="58"/>
      <c r="BV101" s="58"/>
      <c r="BW101" s="58"/>
      <c r="BX101" s="58"/>
      <c r="BY101" s="58"/>
      <c r="BZ101" s="58"/>
      <c r="CA101" s="52"/>
      <c r="CB101" s="58"/>
      <c r="CC101" s="58"/>
      <c r="CD101" s="58"/>
      <c r="CE101" s="58"/>
      <c r="CF101" s="58"/>
      <c r="CG101" s="58"/>
      <c r="CH101" s="58"/>
      <c r="CI101" s="58"/>
      <c r="CJ101" s="58"/>
    </row>
    <row r="102" spans="1:88" ht="25.8" customHeight="1">
      <c r="A102" s="93"/>
      <c r="B102" s="182" t="s">
        <v>97</v>
      </c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3"/>
      <c r="AY102" s="94" t="s">
        <v>98</v>
      </c>
      <c r="AZ102" s="92" t="s">
        <v>99</v>
      </c>
      <c r="BA102" s="92" t="s">
        <v>72</v>
      </c>
      <c r="BB102" s="92" t="s">
        <v>64</v>
      </c>
      <c r="BC102" s="92"/>
      <c r="BD102" s="92"/>
      <c r="BE102" s="92"/>
      <c r="BF102" s="51">
        <f>BF104</f>
        <v>22910</v>
      </c>
      <c r="BG102" s="58"/>
      <c r="BH102" s="57">
        <v>0</v>
      </c>
      <c r="BI102" s="57">
        <v>0</v>
      </c>
      <c r="BJ102" s="57">
        <f>BF102</f>
        <v>22910</v>
      </c>
      <c r="BK102" s="57">
        <v>0</v>
      </c>
      <c r="BL102" s="57">
        <v>0</v>
      </c>
      <c r="BM102" s="57">
        <v>0</v>
      </c>
      <c r="BN102" s="57">
        <v>0</v>
      </c>
      <c r="BO102" s="57">
        <v>78750</v>
      </c>
      <c r="BP102" s="57">
        <v>0</v>
      </c>
      <c r="BQ102" s="51">
        <f>BQ104</f>
        <v>24555.26</v>
      </c>
      <c r="BR102" s="57">
        <v>0</v>
      </c>
      <c r="BS102" s="57">
        <v>0</v>
      </c>
      <c r="BT102" s="57">
        <f>BQ102</f>
        <v>24555.26</v>
      </c>
      <c r="BU102" s="57">
        <v>0</v>
      </c>
      <c r="BV102" s="57">
        <v>0</v>
      </c>
      <c r="BW102" s="57">
        <v>0</v>
      </c>
      <c r="BX102" s="57">
        <v>0</v>
      </c>
      <c r="BY102" s="57">
        <v>56400</v>
      </c>
      <c r="BZ102" s="57">
        <v>0</v>
      </c>
      <c r="CA102" s="51">
        <f>CA104</f>
        <v>25537.46</v>
      </c>
      <c r="CB102" s="57">
        <v>0</v>
      </c>
      <c r="CC102" s="57">
        <v>0</v>
      </c>
      <c r="CD102" s="57">
        <f>CA102</f>
        <v>25537.46</v>
      </c>
      <c r="CE102" s="57">
        <v>0</v>
      </c>
      <c r="CF102" s="57">
        <v>0</v>
      </c>
      <c r="CG102" s="57">
        <v>0</v>
      </c>
      <c r="CH102" s="57">
        <v>0</v>
      </c>
      <c r="CI102" s="57">
        <v>58660</v>
      </c>
      <c r="CJ102" s="57">
        <v>0</v>
      </c>
    </row>
    <row r="103" spans="1:88" ht="13.2">
      <c r="A103" s="105"/>
      <c r="B103" s="106"/>
      <c r="C103" s="182" t="s">
        <v>82</v>
      </c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3"/>
      <c r="AY103" s="94"/>
      <c r="AZ103" s="92"/>
      <c r="BA103" s="92"/>
      <c r="BB103" s="92"/>
      <c r="BC103" s="92"/>
      <c r="BD103" s="92"/>
      <c r="BE103" s="92"/>
      <c r="BF103" s="52"/>
      <c r="BG103" s="58"/>
      <c r="BH103" s="58"/>
      <c r="BI103" s="58"/>
      <c r="BJ103" s="58"/>
      <c r="BK103" s="58"/>
      <c r="BL103" s="58"/>
      <c r="BM103" s="58"/>
      <c r="BN103" s="58"/>
      <c r="BO103" s="58"/>
      <c r="BP103" s="58"/>
      <c r="BQ103" s="52"/>
      <c r="BR103" s="58"/>
      <c r="BS103" s="58"/>
      <c r="BT103" s="58"/>
      <c r="BU103" s="58"/>
      <c r="BV103" s="58"/>
      <c r="BW103" s="58"/>
      <c r="BX103" s="58"/>
      <c r="BY103" s="58"/>
      <c r="BZ103" s="58"/>
      <c r="CA103" s="52"/>
      <c r="CB103" s="58"/>
      <c r="CC103" s="58"/>
      <c r="CD103" s="58"/>
      <c r="CE103" s="58"/>
      <c r="CF103" s="58"/>
      <c r="CG103" s="58"/>
      <c r="CH103" s="58"/>
      <c r="CI103" s="58"/>
      <c r="CJ103" s="58"/>
    </row>
    <row r="104" spans="1:88" ht="27.6" customHeight="1">
      <c r="A104" s="107"/>
      <c r="B104" s="108"/>
      <c r="C104" s="182" t="s">
        <v>106</v>
      </c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3"/>
      <c r="AY104" s="94"/>
      <c r="AZ104" s="92" t="s">
        <v>99</v>
      </c>
      <c r="BA104" s="92" t="s">
        <v>72</v>
      </c>
      <c r="BB104" s="92" t="s">
        <v>64</v>
      </c>
      <c r="BC104" s="92"/>
      <c r="BD104" s="92"/>
      <c r="BE104" s="92"/>
      <c r="BF104" s="51">
        <f>23612.78-702.78</f>
        <v>22910</v>
      </c>
      <c r="BG104" s="58"/>
      <c r="BH104" s="57">
        <v>0</v>
      </c>
      <c r="BI104" s="57">
        <v>0</v>
      </c>
      <c r="BJ104" s="57">
        <f>BF104</f>
        <v>22910</v>
      </c>
      <c r="BK104" s="57">
        <v>0</v>
      </c>
      <c r="BL104" s="57">
        <v>0</v>
      </c>
      <c r="BM104" s="57">
        <v>0</v>
      </c>
      <c r="BN104" s="57">
        <v>0</v>
      </c>
      <c r="BO104" s="57">
        <v>78750</v>
      </c>
      <c r="BP104" s="57">
        <v>0</v>
      </c>
      <c r="BQ104" s="51">
        <v>24555.26</v>
      </c>
      <c r="BR104" s="57">
        <v>0</v>
      </c>
      <c r="BS104" s="57">
        <v>0</v>
      </c>
      <c r="BT104" s="57">
        <f>BQ104</f>
        <v>24555.26</v>
      </c>
      <c r="BU104" s="57">
        <v>0</v>
      </c>
      <c r="BV104" s="57">
        <v>0</v>
      </c>
      <c r="BW104" s="57">
        <v>0</v>
      </c>
      <c r="BX104" s="57">
        <v>0</v>
      </c>
      <c r="BY104" s="57">
        <v>56400</v>
      </c>
      <c r="BZ104" s="57">
        <v>0</v>
      </c>
      <c r="CA104" s="51">
        <v>25537.46</v>
      </c>
      <c r="CB104" s="57">
        <v>0</v>
      </c>
      <c r="CC104" s="57">
        <v>0</v>
      </c>
      <c r="CD104" s="57">
        <f>CA104</f>
        <v>25537.46</v>
      </c>
      <c r="CE104" s="57">
        <v>0</v>
      </c>
      <c r="CF104" s="57">
        <v>0</v>
      </c>
      <c r="CG104" s="57">
        <v>0</v>
      </c>
      <c r="CH104" s="57">
        <v>0</v>
      </c>
      <c r="CI104" s="57">
        <v>58660</v>
      </c>
      <c r="CJ104" s="57">
        <v>0</v>
      </c>
    </row>
    <row r="105" spans="1:88" s="100" customFormat="1" ht="25.2" customHeight="1">
      <c r="A105" s="91"/>
      <c r="B105" s="184" t="s">
        <v>78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5"/>
      <c r="AY105" s="96" t="s">
        <v>79</v>
      </c>
      <c r="AZ105" s="97" t="s">
        <v>99</v>
      </c>
      <c r="BA105" s="97" t="s">
        <v>170</v>
      </c>
      <c r="BB105" s="97" t="s">
        <v>64</v>
      </c>
      <c r="BC105" s="97"/>
      <c r="BD105" s="97"/>
      <c r="BE105" s="97"/>
      <c r="BF105" s="76">
        <f>BF107</f>
        <v>1922200</v>
      </c>
      <c r="BG105" s="98"/>
      <c r="BH105" s="99">
        <v>0</v>
      </c>
      <c r="BI105" s="99">
        <v>0</v>
      </c>
      <c r="BJ105" s="99">
        <f>BF105</f>
        <v>1922200</v>
      </c>
      <c r="BK105" s="99">
        <v>0</v>
      </c>
      <c r="BL105" s="99">
        <v>0</v>
      </c>
      <c r="BM105" s="99">
        <v>0</v>
      </c>
      <c r="BN105" s="99">
        <v>0</v>
      </c>
      <c r="BO105" s="99">
        <v>78750</v>
      </c>
      <c r="BP105" s="99">
        <v>0</v>
      </c>
      <c r="BQ105" s="77">
        <f>BQ107</f>
        <v>0</v>
      </c>
      <c r="BR105" s="99">
        <f>BQ105</f>
        <v>0</v>
      </c>
      <c r="BS105" s="99">
        <v>0</v>
      </c>
      <c r="BT105" s="99">
        <f>BP105</f>
        <v>0</v>
      </c>
      <c r="BU105" s="99">
        <v>0</v>
      </c>
      <c r="BV105" s="99">
        <v>0</v>
      </c>
      <c r="BW105" s="99">
        <v>0</v>
      </c>
      <c r="BX105" s="99">
        <v>0</v>
      </c>
      <c r="BY105" s="99">
        <v>56400</v>
      </c>
      <c r="BZ105" s="99">
        <v>0</v>
      </c>
      <c r="CA105" s="77">
        <f>CA107</f>
        <v>0</v>
      </c>
      <c r="CB105" s="99">
        <f>CA105</f>
        <v>0</v>
      </c>
      <c r="CC105" s="99">
        <v>0</v>
      </c>
      <c r="CD105" s="99">
        <f>BZ105</f>
        <v>0</v>
      </c>
      <c r="CE105" s="99">
        <v>0</v>
      </c>
      <c r="CF105" s="99">
        <v>0</v>
      </c>
      <c r="CG105" s="99">
        <v>0</v>
      </c>
      <c r="CH105" s="99">
        <v>0</v>
      </c>
      <c r="CI105" s="99">
        <v>58660</v>
      </c>
      <c r="CJ105" s="99">
        <v>0</v>
      </c>
    </row>
    <row r="106" spans="1:88" ht="13.2">
      <c r="A106" s="93"/>
      <c r="B106" s="182" t="s">
        <v>46</v>
      </c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3"/>
      <c r="AY106" s="94"/>
      <c r="AZ106" s="92"/>
      <c r="BA106" s="92"/>
      <c r="BB106" s="92"/>
      <c r="BC106" s="92"/>
      <c r="BD106" s="92"/>
      <c r="BE106" s="92"/>
      <c r="BF106" s="52"/>
      <c r="BG106" s="58"/>
      <c r="BH106" s="58"/>
      <c r="BI106" s="58"/>
      <c r="BJ106" s="58"/>
      <c r="BK106" s="58"/>
      <c r="BL106" s="58"/>
      <c r="BM106" s="58"/>
      <c r="BN106" s="58"/>
      <c r="BO106" s="58"/>
      <c r="BP106" s="58"/>
      <c r="BQ106" s="52"/>
      <c r="BR106" s="58"/>
      <c r="BS106" s="58"/>
      <c r="BT106" s="58"/>
      <c r="BU106" s="58"/>
      <c r="BV106" s="58"/>
      <c r="BW106" s="58"/>
      <c r="BX106" s="58"/>
      <c r="BY106" s="58"/>
      <c r="BZ106" s="58"/>
      <c r="CA106" s="52"/>
      <c r="CB106" s="58"/>
      <c r="CC106" s="58"/>
      <c r="CD106" s="58"/>
      <c r="CE106" s="58"/>
      <c r="CF106" s="58"/>
      <c r="CG106" s="58"/>
      <c r="CH106" s="58"/>
      <c r="CI106" s="58"/>
      <c r="CJ106" s="58"/>
    </row>
    <row r="107" spans="1:88" ht="25.8" customHeight="1">
      <c r="A107" s="93"/>
      <c r="B107" s="182" t="s">
        <v>97</v>
      </c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3"/>
      <c r="AY107" s="94" t="s">
        <v>98</v>
      </c>
      <c r="AZ107" s="92" t="s">
        <v>99</v>
      </c>
      <c r="BA107" s="92" t="s">
        <v>170</v>
      </c>
      <c r="BB107" s="92" t="s">
        <v>64</v>
      </c>
      <c r="BC107" s="92"/>
      <c r="BD107" s="92"/>
      <c r="BE107" s="92"/>
      <c r="BF107" s="51">
        <v>1922200</v>
      </c>
      <c r="BG107" s="58"/>
      <c r="BH107" s="57">
        <v>0</v>
      </c>
      <c r="BI107" s="57">
        <v>0</v>
      </c>
      <c r="BJ107" s="57">
        <f>BF107</f>
        <v>1922200</v>
      </c>
      <c r="BK107" s="57">
        <v>0</v>
      </c>
      <c r="BL107" s="57">
        <v>0</v>
      </c>
      <c r="BM107" s="57">
        <v>0</v>
      </c>
      <c r="BN107" s="57">
        <v>0</v>
      </c>
      <c r="BO107" s="57">
        <v>78750</v>
      </c>
      <c r="BP107" s="57">
        <v>0</v>
      </c>
      <c r="BQ107" s="51">
        <f>BQ109</f>
        <v>0</v>
      </c>
      <c r="BR107" s="57">
        <v>0</v>
      </c>
      <c r="BS107" s="57">
        <v>0</v>
      </c>
      <c r="BT107" s="57">
        <f>BP107</f>
        <v>0</v>
      </c>
      <c r="BU107" s="57">
        <v>0</v>
      </c>
      <c r="BV107" s="57">
        <v>0</v>
      </c>
      <c r="BW107" s="57">
        <v>0</v>
      </c>
      <c r="BX107" s="57">
        <v>0</v>
      </c>
      <c r="BY107" s="57">
        <v>56400</v>
      </c>
      <c r="BZ107" s="57">
        <v>0</v>
      </c>
      <c r="CA107" s="51">
        <f>CA109</f>
        <v>0</v>
      </c>
      <c r="CB107" s="57">
        <v>0</v>
      </c>
      <c r="CC107" s="57">
        <v>0</v>
      </c>
      <c r="CD107" s="57">
        <f>BZ107</f>
        <v>0</v>
      </c>
      <c r="CE107" s="57">
        <v>0</v>
      </c>
      <c r="CF107" s="57">
        <v>0</v>
      </c>
      <c r="CG107" s="57">
        <v>0</v>
      </c>
      <c r="CH107" s="57">
        <v>0</v>
      </c>
      <c r="CI107" s="57">
        <v>58660</v>
      </c>
      <c r="CJ107" s="57">
        <v>0</v>
      </c>
    </row>
    <row r="108" spans="1:88" ht="13.2">
      <c r="A108" s="105"/>
      <c r="B108" s="106"/>
      <c r="C108" s="182" t="s">
        <v>82</v>
      </c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3"/>
      <c r="AY108" s="94"/>
      <c r="AZ108" s="92"/>
      <c r="BA108" s="92"/>
      <c r="BB108" s="92"/>
      <c r="BC108" s="92"/>
      <c r="BD108" s="92"/>
      <c r="BE108" s="92"/>
      <c r="BF108" s="52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2"/>
      <c r="BR108" s="58"/>
      <c r="BS108" s="58"/>
      <c r="BT108" s="58"/>
      <c r="BU108" s="58"/>
      <c r="BV108" s="58"/>
      <c r="BW108" s="58"/>
      <c r="BX108" s="58"/>
      <c r="BY108" s="58"/>
      <c r="BZ108" s="58"/>
      <c r="CA108" s="52"/>
      <c r="CB108" s="58"/>
      <c r="CC108" s="58"/>
      <c r="CD108" s="58"/>
      <c r="CE108" s="58"/>
      <c r="CF108" s="58"/>
      <c r="CG108" s="58"/>
      <c r="CH108" s="58"/>
      <c r="CI108" s="58"/>
      <c r="CJ108" s="58"/>
    </row>
    <row r="109" spans="1:88" ht="27.6" customHeight="1">
      <c r="A109" s="107"/>
      <c r="B109" s="108"/>
      <c r="C109" s="182" t="s">
        <v>202</v>
      </c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  <c r="AG109" s="182"/>
      <c r="AH109" s="182"/>
      <c r="AI109" s="182"/>
      <c r="AJ109" s="182"/>
      <c r="AK109" s="182"/>
      <c r="AL109" s="182"/>
      <c r="AM109" s="182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3"/>
      <c r="AY109" s="94"/>
      <c r="AZ109" s="92" t="s">
        <v>99</v>
      </c>
      <c r="BA109" s="92" t="s">
        <v>170</v>
      </c>
      <c r="BB109" s="92" t="s">
        <v>64</v>
      </c>
      <c r="BC109" s="92"/>
      <c r="BD109" s="92"/>
      <c r="BE109" s="92"/>
      <c r="BF109" s="51">
        <v>1922200</v>
      </c>
      <c r="BG109" s="58"/>
      <c r="BH109" s="57">
        <v>0</v>
      </c>
      <c r="BI109" s="57">
        <v>0</v>
      </c>
      <c r="BJ109" s="57">
        <f>BF109</f>
        <v>1922200</v>
      </c>
      <c r="BK109" s="57">
        <v>0</v>
      </c>
      <c r="BL109" s="57">
        <v>0</v>
      </c>
      <c r="BM109" s="57">
        <v>0</v>
      </c>
      <c r="BN109" s="57">
        <v>0</v>
      </c>
      <c r="BO109" s="57">
        <v>78750</v>
      </c>
      <c r="BP109" s="57">
        <v>0</v>
      </c>
      <c r="BQ109" s="51">
        <v>0</v>
      </c>
      <c r="BR109" s="57">
        <v>0</v>
      </c>
      <c r="BS109" s="57">
        <v>0</v>
      </c>
      <c r="BT109" s="57">
        <f>BP109</f>
        <v>0</v>
      </c>
      <c r="BU109" s="57">
        <v>0</v>
      </c>
      <c r="BV109" s="57">
        <v>0</v>
      </c>
      <c r="BW109" s="57">
        <v>0</v>
      </c>
      <c r="BX109" s="57">
        <v>0</v>
      </c>
      <c r="BY109" s="57">
        <v>56400</v>
      </c>
      <c r="BZ109" s="57">
        <v>0</v>
      </c>
      <c r="CA109" s="51">
        <v>0</v>
      </c>
      <c r="CB109" s="57">
        <v>0</v>
      </c>
      <c r="CC109" s="57">
        <v>0</v>
      </c>
      <c r="CD109" s="57">
        <f>BZ109</f>
        <v>0</v>
      </c>
      <c r="CE109" s="57">
        <v>0</v>
      </c>
      <c r="CF109" s="57">
        <v>0</v>
      </c>
      <c r="CG109" s="57">
        <v>0</v>
      </c>
      <c r="CH109" s="57">
        <v>0</v>
      </c>
      <c r="CI109" s="57">
        <v>58660</v>
      </c>
      <c r="CJ109" s="57">
        <v>0</v>
      </c>
    </row>
    <row r="110" spans="1:88" s="100" customFormat="1" ht="25.8" customHeight="1">
      <c r="A110" s="91"/>
      <c r="B110" s="184" t="s">
        <v>78</v>
      </c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/>
      <c r="AH110" s="184"/>
      <c r="AI110" s="184"/>
      <c r="AJ110" s="184"/>
      <c r="AK110" s="184"/>
      <c r="AL110" s="184"/>
      <c r="AM110" s="184"/>
      <c r="AN110" s="184"/>
      <c r="AO110" s="184"/>
      <c r="AP110" s="184"/>
      <c r="AQ110" s="184"/>
      <c r="AR110" s="184"/>
      <c r="AS110" s="184"/>
      <c r="AT110" s="184"/>
      <c r="AU110" s="184"/>
      <c r="AV110" s="184"/>
      <c r="AW110" s="184"/>
      <c r="AX110" s="185"/>
      <c r="AY110" s="96" t="s">
        <v>108</v>
      </c>
      <c r="AZ110" s="97" t="s">
        <v>63</v>
      </c>
      <c r="BA110" s="97" t="s">
        <v>69</v>
      </c>
      <c r="BB110" s="97" t="s">
        <v>64</v>
      </c>
      <c r="BC110" s="97"/>
      <c r="BD110" s="97"/>
      <c r="BE110" s="97"/>
      <c r="BF110" s="76">
        <f>BF112+BF118</f>
        <v>511506</v>
      </c>
      <c r="BG110" s="98"/>
      <c r="BH110" s="99">
        <v>0</v>
      </c>
      <c r="BI110" s="99">
        <v>0</v>
      </c>
      <c r="BJ110" s="99">
        <f>BF110</f>
        <v>511506</v>
      </c>
      <c r="BK110" s="99">
        <v>0</v>
      </c>
      <c r="BL110" s="99">
        <v>0</v>
      </c>
      <c r="BM110" s="99">
        <v>0</v>
      </c>
      <c r="BN110" s="99">
        <v>0</v>
      </c>
      <c r="BO110" s="99">
        <v>299000</v>
      </c>
      <c r="BP110" s="99">
        <v>0</v>
      </c>
      <c r="BQ110" s="77">
        <f>BQ112+BQ118</f>
        <v>537100</v>
      </c>
      <c r="BR110" s="99">
        <v>0</v>
      </c>
      <c r="BS110" s="99">
        <v>0</v>
      </c>
      <c r="BT110" s="99">
        <f>BQ110</f>
        <v>537100</v>
      </c>
      <c r="BU110" s="99">
        <v>0</v>
      </c>
      <c r="BV110" s="99">
        <v>0</v>
      </c>
      <c r="BW110" s="99">
        <v>0</v>
      </c>
      <c r="BX110" s="99">
        <v>0</v>
      </c>
      <c r="BY110" s="99">
        <v>299000</v>
      </c>
      <c r="BZ110" s="99">
        <v>0</v>
      </c>
      <c r="CA110" s="77">
        <f>CA112+CA118</f>
        <v>568700</v>
      </c>
      <c r="CB110" s="99">
        <v>0</v>
      </c>
      <c r="CC110" s="99">
        <v>0</v>
      </c>
      <c r="CD110" s="99">
        <f>CA110</f>
        <v>568700</v>
      </c>
      <c r="CE110" s="99">
        <v>0</v>
      </c>
      <c r="CF110" s="99">
        <v>0</v>
      </c>
      <c r="CG110" s="99">
        <v>0</v>
      </c>
      <c r="CH110" s="99">
        <v>0</v>
      </c>
      <c r="CI110" s="99">
        <v>299000</v>
      </c>
      <c r="CJ110" s="99">
        <v>0</v>
      </c>
    </row>
    <row r="111" spans="1:88" ht="13.2">
      <c r="A111" s="93"/>
      <c r="B111" s="182" t="s">
        <v>46</v>
      </c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3"/>
      <c r="AY111" s="94"/>
      <c r="AZ111" s="92"/>
      <c r="BA111" s="92"/>
      <c r="BB111" s="92"/>
      <c r="BC111" s="92"/>
      <c r="BD111" s="92"/>
      <c r="BE111" s="92"/>
      <c r="BF111" s="52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  <c r="BQ111" s="52"/>
      <c r="BR111" s="58"/>
      <c r="BS111" s="58"/>
      <c r="BT111" s="58"/>
      <c r="BU111" s="58"/>
      <c r="BV111" s="58"/>
      <c r="BW111" s="58"/>
      <c r="BX111" s="58"/>
      <c r="BY111" s="58"/>
      <c r="BZ111" s="58"/>
      <c r="CA111" s="52"/>
      <c r="CB111" s="58"/>
      <c r="CC111" s="58"/>
      <c r="CD111" s="58"/>
      <c r="CE111" s="58"/>
      <c r="CF111" s="58"/>
      <c r="CG111" s="58"/>
      <c r="CH111" s="58"/>
      <c r="CI111" s="58"/>
      <c r="CJ111" s="58"/>
    </row>
    <row r="112" spans="1:88" ht="23.4" customHeight="1">
      <c r="A112" s="93"/>
      <c r="B112" s="182" t="s">
        <v>80</v>
      </c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82"/>
      <c r="AR112" s="182"/>
      <c r="AS112" s="182"/>
      <c r="AT112" s="182"/>
      <c r="AU112" s="182"/>
      <c r="AV112" s="182"/>
      <c r="AW112" s="182"/>
      <c r="AX112" s="183"/>
      <c r="AY112" s="94" t="s">
        <v>81</v>
      </c>
      <c r="AZ112" s="92" t="s">
        <v>63</v>
      </c>
      <c r="BA112" s="92" t="s">
        <v>69</v>
      </c>
      <c r="BB112" s="92" t="s">
        <v>64</v>
      </c>
      <c r="BC112" s="92"/>
      <c r="BD112" s="92"/>
      <c r="BE112" s="92"/>
      <c r="BF112" s="51">
        <f>BF114</f>
        <v>436033.04</v>
      </c>
      <c r="BG112" s="58"/>
      <c r="BH112" s="57">
        <v>0</v>
      </c>
      <c r="BI112" s="57">
        <v>0</v>
      </c>
      <c r="BJ112" s="57">
        <f>BF112</f>
        <v>436033.04</v>
      </c>
      <c r="BK112" s="57">
        <v>0</v>
      </c>
      <c r="BL112" s="57">
        <v>0</v>
      </c>
      <c r="BM112" s="57">
        <v>0</v>
      </c>
      <c r="BN112" s="57">
        <v>0</v>
      </c>
      <c r="BO112" s="57">
        <v>299000</v>
      </c>
      <c r="BP112" s="57">
        <v>0</v>
      </c>
      <c r="BQ112" s="51">
        <f>BQ114</f>
        <v>401527.03999999998</v>
      </c>
      <c r="BR112" s="57">
        <v>0</v>
      </c>
      <c r="BS112" s="57">
        <v>0</v>
      </c>
      <c r="BT112" s="57">
        <f>BQ112</f>
        <v>401527.03999999998</v>
      </c>
      <c r="BU112" s="57">
        <v>0</v>
      </c>
      <c r="BV112" s="57">
        <v>0</v>
      </c>
      <c r="BW112" s="57">
        <v>0</v>
      </c>
      <c r="BX112" s="57">
        <v>0</v>
      </c>
      <c r="BY112" s="57">
        <v>299000</v>
      </c>
      <c r="BZ112" s="57">
        <v>0</v>
      </c>
      <c r="CA112" s="51">
        <f>CA114</f>
        <v>401527.03999999998</v>
      </c>
      <c r="CB112" s="57">
        <v>0</v>
      </c>
      <c r="CC112" s="57">
        <v>0</v>
      </c>
      <c r="CD112" s="57">
        <f>CA112</f>
        <v>401527.03999999998</v>
      </c>
      <c r="CE112" s="57">
        <v>0</v>
      </c>
      <c r="CF112" s="57">
        <v>0</v>
      </c>
      <c r="CG112" s="57">
        <v>0</v>
      </c>
      <c r="CH112" s="57">
        <v>0</v>
      </c>
      <c r="CI112" s="57">
        <v>299000</v>
      </c>
      <c r="CJ112" s="57">
        <v>0</v>
      </c>
    </row>
    <row r="113" spans="1:91" ht="13.2">
      <c r="A113" s="105"/>
      <c r="B113" s="106"/>
      <c r="C113" s="182" t="s">
        <v>82</v>
      </c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82"/>
      <c r="AR113" s="182"/>
      <c r="AS113" s="182"/>
      <c r="AT113" s="182"/>
      <c r="AU113" s="182"/>
      <c r="AV113" s="182"/>
      <c r="AW113" s="182"/>
      <c r="AX113" s="183"/>
      <c r="AY113" s="94"/>
      <c r="AZ113" s="92"/>
      <c r="BA113" s="92"/>
      <c r="BB113" s="92"/>
      <c r="BC113" s="92"/>
      <c r="BD113" s="92"/>
      <c r="BE113" s="92"/>
      <c r="BF113" s="52"/>
      <c r="BG113" s="58"/>
      <c r="BH113" s="58"/>
      <c r="BI113" s="58"/>
      <c r="BJ113" s="58"/>
      <c r="BK113" s="58"/>
      <c r="BL113" s="58"/>
      <c r="BM113" s="58"/>
      <c r="BN113" s="58"/>
      <c r="BO113" s="58"/>
      <c r="BP113" s="58"/>
      <c r="BQ113" s="52"/>
      <c r="BR113" s="58"/>
      <c r="BS113" s="58"/>
      <c r="BT113" s="58"/>
      <c r="BU113" s="58"/>
      <c r="BV113" s="58"/>
      <c r="BW113" s="58"/>
      <c r="BX113" s="58"/>
      <c r="BY113" s="58"/>
      <c r="BZ113" s="58"/>
      <c r="CA113" s="52"/>
      <c r="CB113" s="58"/>
      <c r="CC113" s="58"/>
      <c r="CD113" s="58"/>
      <c r="CE113" s="58"/>
      <c r="CF113" s="58"/>
      <c r="CG113" s="58"/>
      <c r="CH113" s="58"/>
      <c r="CI113" s="58"/>
      <c r="CJ113" s="58"/>
    </row>
    <row r="114" spans="1:91" ht="32.4" customHeight="1">
      <c r="A114" s="107"/>
      <c r="B114" s="108"/>
      <c r="C114" s="182" t="s">
        <v>109</v>
      </c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82"/>
      <c r="AR114" s="182"/>
      <c r="AS114" s="182"/>
      <c r="AT114" s="182"/>
      <c r="AU114" s="182"/>
      <c r="AV114" s="182"/>
      <c r="AW114" s="182"/>
      <c r="AX114" s="183"/>
      <c r="AY114" s="94" t="s">
        <v>85</v>
      </c>
      <c r="AZ114" s="92" t="s">
        <v>63</v>
      </c>
      <c r="BA114" s="92" t="s">
        <v>69</v>
      </c>
      <c r="BB114" s="92" t="s">
        <v>64</v>
      </c>
      <c r="BC114" s="92"/>
      <c r="BD114" s="92"/>
      <c r="BE114" s="92"/>
      <c r="BF114" s="51">
        <f>BF116+BF117</f>
        <v>436033.04</v>
      </c>
      <c r="BG114" s="58"/>
      <c r="BH114" s="57">
        <v>0</v>
      </c>
      <c r="BI114" s="57">
        <v>0</v>
      </c>
      <c r="BJ114" s="57">
        <f>BF114</f>
        <v>436033.04</v>
      </c>
      <c r="BK114" s="57">
        <v>0</v>
      </c>
      <c r="BL114" s="57">
        <v>0</v>
      </c>
      <c r="BM114" s="57">
        <v>0</v>
      </c>
      <c r="BN114" s="57">
        <v>0</v>
      </c>
      <c r="BO114" s="57">
        <v>299000</v>
      </c>
      <c r="BP114" s="57">
        <v>0</v>
      </c>
      <c r="BQ114" s="51">
        <f>BQ116+BQ117</f>
        <v>401527.03999999998</v>
      </c>
      <c r="BR114" s="57">
        <v>0</v>
      </c>
      <c r="BS114" s="57">
        <v>0</v>
      </c>
      <c r="BT114" s="57">
        <f>BQ114</f>
        <v>401527.03999999998</v>
      </c>
      <c r="BU114" s="57">
        <v>0</v>
      </c>
      <c r="BV114" s="57">
        <v>0</v>
      </c>
      <c r="BW114" s="57">
        <v>0</v>
      </c>
      <c r="BX114" s="57">
        <v>0</v>
      </c>
      <c r="BY114" s="57">
        <v>299000</v>
      </c>
      <c r="BZ114" s="57">
        <v>0</v>
      </c>
      <c r="CA114" s="51">
        <f>CA116+CA117</f>
        <v>401527.03999999998</v>
      </c>
      <c r="CB114" s="57">
        <v>0</v>
      </c>
      <c r="CC114" s="57">
        <v>0</v>
      </c>
      <c r="CD114" s="57">
        <f>CA114</f>
        <v>401527.03999999998</v>
      </c>
      <c r="CE114" s="57">
        <v>0</v>
      </c>
      <c r="CF114" s="57">
        <v>0</v>
      </c>
      <c r="CG114" s="57">
        <v>0</v>
      </c>
      <c r="CH114" s="57">
        <v>0</v>
      </c>
      <c r="CI114" s="57">
        <v>299000</v>
      </c>
      <c r="CJ114" s="57">
        <v>0</v>
      </c>
    </row>
    <row r="115" spans="1:91" ht="13.2">
      <c r="A115" s="105"/>
      <c r="B115" s="106"/>
      <c r="C115" s="182" t="s">
        <v>82</v>
      </c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82"/>
      <c r="AR115" s="182"/>
      <c r="AS115" s="182"/>
      <c r="AT115" s="182"/>
      <c r="AU115" s="182"/>
      <c r="AV115" s="182"/>
      <c r="AW115" s="182"/>
      <c r="AX115" s="183"/>
      <c r="AY115" s="94"/>
      <c r="AZ115" s="92"/>
      <c r="BA115" s="92"/>
      <c r="BB115" s="92"/>
      <c r="BC115" s="92"/>
      <c r="BD115" s="92"/>
      <c r="BE115" s="92"/>
      <c r="BF115" s="52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2"/>
      <c r="BR115" s="58"/>
      <c r="BS115" s="58"/>
      <c r="BT115" s="58"/>
      <c r="BU115" s="58"/>
      <c r="BV115" s="58"/>
      <c r="BW115" s="58"/>
      <c r="BX115" s="58"/>
      <c r="BY115" s="58"/>
      <c r="BZ115" s="58"/>
      <c r="CA115" s="52"/>
      <c r="CB115" s="58"/>
      <c r="CC115" s="58"/>
      <c r="CD115" s="58"/>
      <c r="CE115" s="58"/>
      <c r="CF115" s="58"/>
      <c r="CG115" s="58"/>
      <c r="CH115" s="58"/>
      <c r="CI115" s="58"/>
      <c r="CJ115" s="58"/>
    </row>
    <row r="116" spans="1:91" ht="25.8" customHeight="1">
      <c r="A116" s="107"/>
      <c r="B116" s="108"/>
      <c r="C116" s="182" t="s">
        <v>83</v>
      </c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82"/>
      <c r="AR116" s="182"/>
      <c r="AS116" s="182"/>
      <c r="AT116" s="182"/>
      <c r="AU116" s="182"/>
      <c r="AV116" s="182"/>
      <c r="AW116" s="182"/>
      <c r="AX116" s="183"/>
      <c r="AY116" s="94" t="s">
        <v>87</v>
      </c>
      <c r="AZ116" s="92" t="s">
        <v>88</v>
      </c>
      <c r="BA116" s="92" t="s">
        <v>69</v>
      </c>
      <c r="BB116" s="92" t="s">
        <v>64</v>
      </c>
      <c r="BC116" s="92"/>
      <c r="BD116" s="92"/>
      <c r="BE116" s="92"/>
      <c r="BF116" s="51">
        <f>308392.5+26506</f>
        <v>334898.5</v>
      </c>
      <c r="BG116" s="58"/>
      <c r="BH116" s="57">
        <v>0</v>
      </c>
      <c r="BI116" s="57">
        <v>0</v>
      </c>
      <c r="BJ116" s="57">
        <f>BF116</f>
        <v>334898.5</v>
      </c>
      <c r="BK116" s="57">
        <v>0</v>
      </c>
      <c r="BL116" s="57">
        <v>0</v>
      </c>
      <c r="BM116" s="57">
        <v>0</v>
      </c>
      <c r="BN116" s="57">
        <v>0</v>
      </c>
      <c r="BO116" s="57">
        <v>243800</v>
      </c>
      <c r="BP116" s="57">
        <v>0</v>
      </c>
      <c r="BQ116" s="51">
        <v>308392.5</v>
      </c>
      <c r="BR116" s="57">
        <v>0</v>
      </c>
      <c r="BS116" s="57">
        <v>0</v>
      </c>
      <c r="BT116" s="57">
        <f>BQ116</f>
        <v>308392.5</v>
      </c>
      <c r="BU116" s="57">
        <v>0</v>
      </c>
      <c r="BV116" s="57">
        <v>0</v>
      </c>
      <c r="BW116" s="57">
        <v>0</v>
      </c>
      <c r="BX116" s="57">
        <v>0</v>
      </c>
      <c r="BY116" s="57">
        <v>243800</v>
      </c>
      <c r="BZ116" s="57">
        <v>0</v>
      </c>
      <c r="CA116" s="51">
        <v>308392.5</v>
      </c>
      <c r="CB116" s="57">
        <v>0</v>
      </c>
      <c r="CC116" s="57">
        <v>0</v>
      </c>
      <c r="CD116" s="57">
        <f>CA116</f>
        <v>308392.5</v>
      </c>
      <c r="CE116" s="57">
        <v>0</v>
      </c>
      <c r="CF116" s="57">
        <v>0</v>
      </c>
      <c r="CG116" s="57">
        <v>0</v>
      </c>
      <c r="CH116" s="57">
        <v>0</v>
      </c>
      <c r="CI116" s="57">
        <v>243800</v>
      </c>
      <c r="CJ116" s="57">
        <v>0</v>
      </c>
    </row>
    <row r="117" spans="1:91" ht="26.4" customHeight="1">
      <c r="A117" s="107"/>
      <c r="B117" s="108"/>
      <c r="C117" s="182" t="s">
        <v>89</v>
      </c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82"/>
      <c r="AR117" s="182"/>
      <c r="AS117" s="182"/>
      <c r="AT117" s="182"/>
      <c r="AU117" s="182"/>
      <c r="AV117" s="182"/>
      <c r="AW117" s="182"/>
      <c r="AX117" s="183"/>
      <c r="AY117" s="94" t="s">
        <v>90</v>
      </c>
      <c r="AZ117" s="92" t="s">
        <v>91</v>
      </c>
      <c r="BA117" s="92" t="s">
        <v>69</v>
      </c>
      <c r="BB117" s="92" t="s">
        <v>64</v>
      </c>
      <c r="BC117" s="92"/>
      <c r="BD117" s="92"/>
      <c r="BE117" s="92"/>
      <c r="BF117" s="51">
        <f>93134.54+8000</f>
        <v>101134.54</v>
      </c>
      <c r="BG117" s="58"/>
      <c r="BH117" s="57">
        <v>0</v>
      </c>
      <c r="BI117" s="57">
        <v>0</v>
      </c>
      <c r="BJ117" s="57">
        <f>BF117</f>
        <v>101134.54</v>
      </c>
      <c r="BK117" s="57">
        <v>0</v>
      </c>
      <c r="BL117" s="57">
        <v>0</v>
      </c>
      <c r="BM117" s="57">
        <v>0</v>
      </c>
      <c r="BN117" s="57">
        <v>0</v>
      </c>
      <c r="BO117" s="57">
        <v>55200</v>
      </c>
      <c r="BP117" s="57">
        <v>0</v>
      </c>
      <c r="BQ117" s="51">
        <v>93134.54</v>
      </c>
      <c r="BR117" s="57">
        <v>0</v>
      </c>
      <c r="BS117" s="57">
        <v>0</v>
      </c>
      <c r="BT117" s="57">
        <f>BQ117</f>
        <v>93134.54</v>
      </c>
      <c r="BU117" s="57">
        <v>0</v>
      </c>
      <c r="BV117" s="57">
        <v>0</v>
      </c>
      <c r="BW117" s="57">
        <v>0</v>
      </c>
      <c r="BX117" s="57">
        <v>0</v>
      </c>
      <c r="BY117" s="57">
        <v>55200</v>
      </c>
      <c r="BZ117" s="57">
        <v>0</v>
      </c>
      <c r="CA117" s="51">
        <v>93134.54</v>
      </c>
      <c r="CB117" s="57">
        <v>0</v>
      </c>
      <c r="CC117" s="57">
        <v>0</v>
      </c>
      <c r="CD117" s="57">
        <f>CA117</f>
        <v>93134.54</v>
      </c>
      <c r="CE117" s="57">
        <v>0</v>
      </c>
      <c r="CF117" s="57">
        <v>0</v>
      </c>
      <c r="CG117" s="57">
        <v>0</v>
      </c>
      <c r="CH117" s="57">
        <v>0</v>
      </c>
      <c r="CI117" s="57">
        <v>55200</v>
      </c>
      <c r="CJ117" s="57">
        <v>0</v>
      </c>
    </row>
    <row r="118" spans="1:91" s="100" customFormat="1" ht="34.799999999999997" customHeight="1">
      <c r="A118" s="115"/>
      <c r="B118" s="200" t="s">
        <v>107</v>
      </c>
      <c r="C118" s="200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1"/>
      <c r="AY118" s="109" t="s">
        <v>98</v>
      </c>
      <c r="AZ118" s="97" t="s">
        <v>99</v>
      </c>
      <c r="BA118" s="97" t="s">
        <v>69</v>
      </c>
      <c r="BB118" s="97" t="s">
        <v>64</v>
      </c>
      <c r="BC118" s="97"/>
      <c r="BD118" s="97"/>
      <c r="BE118" s="97"/>
      <c r="BF118" s="76">
        <f>BF120</f>
        <v>75472.960000000006</v>
      </c>
      <c r="BG118" s="98"/>
      <c r="BH118" s="99">
        <v>0</v>
      </c>
      <c r="BI118" s="99">
        <v>0</v>
      </c>
      <c r="BJ118" s="99">
        <f>BF118</f>
        <v>75472.960000000006</v>
      </c>
      <c r="BK118" s="99">
        <v>0</v>
      </c>
      <c r="BL118" s="99">
        <v>0</v>
      </c>
      <c r="BM118" s="99">
        <v>0</v>
      </c>
      <c r="BN118" s="99">
        <v>0</v>
      </c>
      <c r="BO118" s="99">
        <v>78750</v>
      </c>
      <c r="BP118" s="99">
        <v>0</v>
      </c>
      <c r="BQ118" s="76">
        <f>BQ120</f>
        <v>135572.96</v>
      </c>
      <c r="BR118" s="99">
        <v>0</v>
      </c>
      <c r="BS118" s="99">
        <v>0</v>
      </c>
      <c r="BT118" s="99">
        <f>BQ118</f>
        <v>135572.96</v>
      </c>
      <c r="BU118" s="99">
        <v>0</v>
      </c>
      <c r="BV118" s="99">
        <v>0</v>
      </c>
      <c r="BW118" s="99">
        <v>0</v>
      </c>
      <c r="BX118" s="99">
        <v>0</v>
      </c>
      <c r="BY118" s="99">
        <v>56400</v>
      </c>
      <c r="BZ118" s="99">
        <v>0</v>
      </c>
      <c r="CA118" s="76">
        <f>CA120</f>
        <v>167172.96</v>
      </c>
      <c r="CB118" s="99">
        <v>0</v>
      </c>
      <c r="CC118" s="99">
        <v>0</v>
      </c>
      <c r="CD118" s="99">
        <f>CA118</f>
        <v>167172.96</v>
      </c>
      <c r="CE118" s="99">
        <v>0</v>
      </c>
      <c r="CF118" s="99">
        <v>0</v>
      </c>
      <c r="CG118" s="99">
        <v>0</v>
      </c>
      <c r="CH118" s="99">
        <v>0</v>
      </c>
      <c r="CI118" s="99">
        <v>58660</v>
      </c>
      <c r="CJ118" s="99">
        <v>0</v>
      </c>
    </row>
    <row r="119" spans="1:91" ht="13.2">
      <c r="A119" s="105"/>
      <c r="B119" s="106"/>
      <c r="C119" s="182" t="s">
        <v>82</v>
      </c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2"/>
      <c r="AT119" s="182"/>
      <c r="AU119" s="182"/>
      <c r="AV119" s="182"/>
      <c r="AW119" s="182"/>
      <c r="AX119" s="183"/>
      <c r="AY119" s="94"/>
      <c r="AZ119" s="92"/>
      <c r="BA119" s="92"/>
      <c r="BB119" s="92"/>
      <c r="BC119" s="92"/>
      <c r="BD119" s="92"/>
      <c r="BE119" s="92"/>
      <c r="BF119" s="52"/>
      <c r="BG119" s="58"/>
      <c r="BH119" s="58"/>
      <c r="BI119" s="58"/>
      <c r="BJ119" s="58"/>
      <c r="BK119" s="58"/>
      <c r="BL119" s="58"/>
      <c r="BM119" s="58"/>
      <c r="BN119" s="58"/>
      <c r="BO119" s="58"/>
      <c r="BP119" s="58"/>
      <c r="BQ119" s="52"/>
      <c r="BR119" s="58"/>
      <c r="BS119" s="58"/>
      <c r="BT119" s="58"/>
      <c r="BU119" s="58"/>
      <c r="BV119" s="58"/>
      <c r="BW119" s="58"/>
      <c r="BX119" s="58"/>
      <c r="BY119" s="58"/>
      <c r="BZ119" s="58"/>
      <c r="CA119" s="52"/>
      <c r="CB119" s="58"/>
      <c r="CC119" s="58"/>
      <c r="CD119" s="58"/>
      <c r="CE119" s="58"/>
      <c r="CF119" s="58"/>
      <c r="CG119" s="58"/>
      <c r="CH119" s="58"/>
      <c r="CI119" s="58"/>
      <c r="CJ119" s="58"/>
    </row>
    <row r="120" spans="1:91" ht="27.6" customHeight="1">
      <c r="A120" s="107"/>
      <c r="B120" s="108"/>
      <c r="C120" s="182" t="s">
        <v>106</v>
      </c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182"/>
      <c r="AT120" s="182"/>
      <c r="AU120" s="182"/>
      <c r="AV120" s="182"/>
      <c r="AW120" s="182"/>
      <c r="AX120" s="183"/>
      <c r="AY120" s="94"/>
      <c r="AZ120" s="92" t="s">
        <v>99</v>
      </c>
      <c r="BA120" s="92" t="s">
        <v>69</v>
      </c>
      <c r="BB120" s="92" t="s">
        <v>64</v>
      </c>
      <c r="BC120" s="92"/>
      <c r="BD120" s="92"/>
      <c r="BE120" s="92"/>
      <c r="BF120" s="51">
        <v>75472.960000000006</v>
      </c>
      <c r="BG120" s="58"/>
      <c r="BH120" s="57">
        <v>0</v>
      </c>
      <c r="BI120" s="57">
        <v>0</v>
      </c>
      <c r="BJ120" s="57">
        <f>BF120</f>
        <v>75472.960000000006</v>
      </c>
      <c r="BK120" s="57">
        <v>0</v>
      </c>
      <c r="BL120" s="57">
        <v>0</v>
      </c>
      <c r="BM120" s="57">
        <v>0</v>
      </c>
      <c r="BN120" s="57">
        <v>0</v>
      </c>
      <c r="BO120" s="57">
        <v>78750</v>
      </c>
      <c r="BP120" s="57">
        <v>0</v>
      </c>
      <c r="BQ120" s="51">
        <f>33100+134072.96-31600</f>
        <v>135572.96</v>
      </c>
      <c r="BR120" s="57">
        <v>0</v>
      </c>
      <c r="BS120" s="57">
        <v>0</v>
      </c>
      <c r="BT120" s="57">
        <f>BQ120</f>
        <v>135572.96</v>
      </c>
      <c r="BU120" s="57">
        <v>0</v>
      </c>
      <c r="BV120" s="57">
        <v>0</v>
      </c>
      <c r="BW120" s="57">
        <v>0</v>
      </c>
      <c r="BX120" s="57">
        <v>0</v>
      </c>
      <c r="BY120" s="57">
        <v>56400</v>
      </c>
      <c r="BZ120" s="57">
        <v>0</v>
      </c>
      <c r="CA120" s="51">
        <f>33100+134072.96</f>
        <v>167172.96</v>
      </c>
      <c r="CB120" s="57">
        <v>0</v>
      </c>
      <c r="CC120" s="57">
        <v>0</v>
      </c>
      <c r="CD120" s="57">
        <f>CA120</f>
        <v>167172.96</v>
      </c>
      <c r="CE120" s="57">
        <v>0</v>
      </c>
      <c r="CF120" s="57">
        <v>0</v>
      </c>
      <c r="CG120" s="57">
        <v>0</v>
      </c>
      <c r="CH120" s="57">
        <v>0</v>
      </c>
      <c r="CI120" s="57">
        <v>58660</v>
      </c>
      <c r="CJ120" s="57">
        <v>0</v>
      </c>
    </row>
    <row r="121" spans="1:91" ht="22.35" customHeight="1">
      <c r="A121" s="107"/>
      <c r="B121" s="198" t="s">
        <v>110</v>
      </c>
      <c r="C121" s="182" t="s">
        <v>60</v>
      </c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82"/>
      <c r="AR121" s="182"/>
      <c r="AS121" s="182"/>
      <c r="AT121" s="182"/>
      <c r="AU121" s="182"/>
      <c r="AV121" s="182"/>
      <c r="AW121" s="182"/>
      <c r="AX121" s="183"/>
      <c r="AY121" s="94" t="s">
        <v>111</v>
      </c>
      <c r="AZ121" s="92" t="s">
        <v>112</v>
      </c>
      <c r="BA121" s="92"/>
      <c r="BB121" s="92"/>
      <c r="BC121" s="92"/>
      <c r="BD121" s="92"/>
      <c r="BE121" s="92"/>
      <c r="BF121" s="52">
        <v>0</v>
      </c>
      <c r="BG121" s="58"/>
      <c r="BH121" s="58">
        <v>0</v>
      </c>
      <c r="BI121" s="58">
        <v>0</v>
      </c>
      <c r="BJ121" s="58">
        <v>0</v>
      </c>
      <c r="BK121" s="58">
        <v>0</v>
      </c>
      <c r="BL121" s="58">
        <v>0</v>
      </c>
      <c r="BM121" s="58">
        <v>0</v>
      </c>
      <c r="BN121" s="58">
        <v>0</v>
      </c>
      <c r="BO121" s="58"/>
      <c r="BP121" s="58"/>
      <c r="BQ121" s="52">
        <v>0</v>
      </c>
      <c r="BR121" s="57">
        <f>BQ121</f>
        <v>0</v>
      </c>
      <c r="BS121" s="58">
        <v>0</v>
      </c>
      <c r="BT121" s="58">
        <v>0</v>
      </c>
      <c r="BU121" s="58">
        <v>0</v>
      </c>
      <c r="BV121" s="58">
        <v>0</v>
      </c>
      <c r="BW121" s="58">
        <v>0</v>
      </c>
      <c r="BX121" s="58">
        <v>0</v>
      </c>
      <c r="BY121" s="58">
        <v>0</v>
      </c>
      <c r="BZ121" s="58">
        <v>0</v>
      </c>
      <c r="CA121" s="52">
        <v>0</v>
      </c>
      <c r="CB121" s="57">
        <f>CA121</f>
        <v>0</v>
      </c>
      <c r="CC121" s="58">
        <v>0</v>
      </c>
      <c r="CD121" s="58">
        <v>0</v>
      </c>
      <c r="CE121" s="58">
        <v>0</v>
      </c>
      <c r="CF121" s="58">
        <v>0</v>
      </c>
      <c r="CG121" s="58">
        <v>0</v>
      </c>
      <c r="CH121" s="58">
        <v>0</v>
      </c>
      <c r="CI121" s="58"/>
      <c r="CJ121" s="58"/>
    </row>
    <row r="122" spans="1:91" ht="22.35" customHeight="1">
      <c r="A122" s="107"/>
      <c r="B122" s="198" t="s">
        <v>113</v>
      </c>
      <c r="C122" s="182" t="s">
        <v>60</v>
      </c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182"/>
      <c r="AT122" s="182"/>
      <c r="AU122" s="182"/>
      <c r="AV122" s="182"/>
      <c r="AW122" s="182"/>
      <c r="AX122" s="183"/>
      <c r="AY122" s="94" t="s">
        <v>114</v>
      </c>
      <c r="AZ122" s="92" t="s">
        <v>112</v>
      </c>
      <c r="BA122" s="92"/>
      <c r="BB122" s="92"/>
      <c r="BC122" s="92"/>
      <c r="BD122" s="92"/>
      <c r="BE122" s="92"/>
      <c r="BF122" s="52">
        <f>BF121+BF123-BF124</f>
        <v>0</v>
      </c>
      <c r="BG122" s="58"/>
      <c r="BH122" s="52">
        <f t="shared" ref="BH122:CH122" si="3">BH121+BH123-BH124</f>
        <v>0</v>
      </c>
      <c r="BI122" s="52">
        <f t="shared" si="3"/>
        <v>0</v>
      </c>
      <c r="BJ122" s="52">
        <f t="shared" si="3"/>
        <v>0</v>
      </c>
      <c r="BK122" s="52">
        <f t="shared" si="3"/>
        <v>0</v>
      </c>
      <c r="BL122" s="52">
        <f t="shared" si="3"/>
        <v>0</v>
      </c>
      <c r="BM122" s="52">
        <f t="shared" si="3"/>
        <v>0</v>
      </c>
      <c r="BN122" s="52">
        <f t="shared" si="3"/>
        <v>0</v>
      </c>
      <c r="BO122" s="52">
        <f t="shared" si="3"/>
        <v>50</v>
      </c>
      <c r="BP122" s="52">
        <f t="shared" si="3"/>
        <v>0</v>
      </c>
      <c r="BQ122" s="52">
        <f>BQ121+BQ123-BQ124</f>
        <v>0</v>
      </c>
      <c r="BR122" s="57">
        <f>BQ122</f>
        <v>0</v>
      </c>
      <c r="BS122" s="52">
        <f>BS121+BS123-BS124</f>
        <v>0</v>
      </c>
      <c r="BT122" s="52">
        <f>BT121+BT123-BT124</f>
        <v>0</v>
      </c>
      <c r="BU122" s="52">
        <f>BU121+BU123-BU124</f>
        <v>0</v>
      </c>
      <c r="BV122" s="52">
        <f>BV121+BV123-BV124</f>
        <v>0</v>
      </c>
      <c r="BW122" s="52">
        <f>BW121+BW123-BW124</f>
        <v>0</v>
      </c>
      <c r="BX122" s="52">
        <f t="shared" si="3"/>
        <v>0</v>
      </c>
      <c r="BY122" s="52">
        <f t="shared" si="3"/>
        <v>-197200</v>
      </c>
      <c r="BZ122" s="52">
        <f t="shared" si="3"/>
        <v>22500</v>
      </c>
      <c r="CA122" s="52">
        <f>CA121+CA123-CA124</f>
        <v>0</v>
      </c>
      <c r="CB122" s="57">
        <f>CA122</f>
        <v>0</v>
      </c>
      <c r="CC122" s="52">
        <f>CC121+CC123-CC124</f>
        <v>0</v>
      </c>
      <c r="CD122" s="52">
        <f>CD121+CD123-CD124</f>
        <v>0</v>
      </c>
      <c r="CE122" s="52">
        <f>CE121+CE123-CE124</f>
        <v>0</v>
      </c>
      <c r="CF122" s="52">
        <f>CF121+CF123-CF124</f>
        <v>0</v>
      </c>
      <c r="CG122" s="52">
        <f>CG121+CG123-CG124</f>
        <v>0</v>
      </c>
      <c r="CH122" s="52">
        <f t="shared" si="3"/>
        <v>0</v>
      </c>
      <c r="CI122" s="58"/>
      <c r="CJ122" s="58"/>
    </row>
    <row r="123" spans="1:91" s="100" customFormat="1" ht="22.35" customHeight="1">
      <c r="A123" s="105"/>
      <c r="B123" s="199" t="s">
        <v>166</v>
      </c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  <c r="AL123" s="200"/>
      <c r="AM123" s="200"/>
      <c r="AN123" s="200"/>
      <c r="AO123" s="200"/>
      <c r="AP123" s="200"/>
      <c r="AQ123" s="200"/>
      <c r="AR123" s="200"/>
      <c r="AS123" s="200"/>
      <c r="AT123" s="200"/>
      <c r="AU123" s="200"/>
      <c r="AV123" s="200"/>
      <c r="AW123" s="200"/>
      <c r="AX123" s="201"/>
      <c r="AY123" s="109"/>
      <c r="AZ123" s="97" t="s">
        <v>112</v>
      </c>
      <c r="BA123" s="97"/>
      <c r="BB123" s="97"/>
      <c r="BC123" s="97"/>
      <c r="BD123" s="177">
        <f>BF123-BF124</f>
        <v>0</v>
      </c>
      <c r="BE123" s="97"/>
      <c r="BF123" s="54">
        <f>BF36+BF33+BF30+BF27+BF24+BF21+BF18+BF15+BF12+BF9+BF39</f>
        <v>12979633</v>
      </c>
      <c r="BG123" s="98"/>
      <c r="BH123" s="54">
        <f t="shared" ref="BH123:CH123" si="4">BH36+BH33+BH30+BH27+BH24+BH21+BH18+BH15+BH12+BH9+BH39</f>
        <v>9396417</v>
      </c>
      <c r="BI123" s="54">
        <f t="shared" si="4"/>
        <v>0</v>
      </c>
      <c r="BJ123" s="54">
        <f t="shared" si="4"/>
        <v>3283216</v>
      </c>
      <c r="BK123" s="54">
        <f t="shared" si="4"/>
        <v>0</v>
      </c>
      <c r="BL123" s="54">
        <f t="shared" si="4"/>
        <v>0</v>
      </c>
      <c r="BM123" s="54">
        <f t="shared" si="4"/>
        <v>300000</v>
      </c>
      <c r="BN123" s="54">
        <f t="shared" si="4"/>
        <v>0</v>
      </c>
      <c r="BO123" s="54">
        <f t="shared" si="4"/>
        <v>9626050</v>
      </c>
      <c r="BP123" s="54">
        <f t="shared" si="4"/>
        <v>0</v>
      </c>
      <c r="BQ123" s="54">
        <f>BQ36+BQ33+BQ30+BQ27+BQ24+BQ21+BQ18+BQ15+BQ12+BQ9+BQ39</f>
        <v>9217255.2599999998</v>
      </c>
      <c r="BR123" s="54">
        <f t="shared" si="4"/>
        <v>7227500</v>
      </c>
      <c r="BS123" s="54">
        <f t="shared" si="4"/>
        <v>0</v>
      </c>
      <c r="BT123" s="54">
        <f t="shared" si="4"/>
        <v>1689755.26</v>
      </c>
      <c r="BU123" s="54">
        <f t="shared" si="4"/>
        <v>0</v>
      </c>
      <c r="BV123" s="54">
        <f t="shared" si="4"/>
        <v>0</v>
      </c>
      <c r="BW123" s="54">
        <f t="shared" si="4"/>
        <v>300000</v>
      </c>
      <c r="BX123" s="54">
        <f t="shared" si="4"/>
        <v>0</v>
      </c>
      <c r="BY123" s="54">
        <f t="shared" si="4"/>
        <v>9022100</v>
      </c>
      <c r="BZ123" s="54">
        <f t="shared" si="4"/>
        <v>22500</v>
      </c>
      <c r="CA123" s="54">
        <f t="shared" si="4"/>
        <v>8399337.4600000009</v>
      </c>
      <c r="CB123" s="54">
        <f t="shared" si="4"/>
        <v>7463500</v>
      </c>
      <c r="CC123" s="54">
        <f t="shared" si="4"/>
        <v>0</v>
      </c>
      <c r="CD123" s="54">
        <f t="shared" si="4"/>
        <v>635837.46</v>
      </c>
      <c r="CE123" s="54">
        <f t="shared" si="4"/>
        <v>0</v>
      </c>
      <c r="CF123" s="54">
        <f t="shared" si="4"/>
        <v>0</v>
      </c>
      <c r="CG123" s="54">
        <f t="shared" si="4"/>
        <v>300000</v>
      </c>
      <c r="CH123" s="54">
        <f t="shared" si="4"/>
        <v>0</v>
      </c>
      <c r="CI123" s="98"/>
      <c r="CJ123" s="98"/>
    </row>
    <row r="124" spans="1:91" s="100" customFormat="1" ht="22.35" customHeight="1">
      <c r="A124" s="105"/>
      <c r="B124" s="199" t="s">
        <v>167</v>
      </c>
      <c r="C124" s="200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  <c r="AL124" s="200"/>
      <c r="AM124" s="200"/>
      <c r="AN124" s="200"/>
      <c r="AO124" s="200"/>
      <c r="AP124" s="200"/>
      <c r="AQ124" s="200"/>
      <c r="AR124" s="200"/>
      <c r="AS124" s="200"/>
      <c r="AT124" s="200"/>
      <c r="AU124" s="200"/>
      <c r="AV124" s="200"/>
      <c r="AW124" s="200"/>
      <c r="AX124" s="201"/>
      <c r="AY124" s="109"/>
      <c r="AZ124" s="97" t="s">
        <v>112</v>
      </c>
      <c r="BA124" s="97"/>
      <c r="BB124" s="97"/>
      <c r="BC124" s="97"/>
      <c r="BD124" s="178"/>
      <c r="BE124" s="97"/>
      <c r="BF124" s="54">
        <f>BF110+BF100+BF95+BF90+BF85+BF80+BF75+BF70+BF65+BF55+BF51+BF45+BF105</f>
        <v>12979633</v>
      </c>
      <c r="BG124" s="98"/>
      <c r="BH124" s="54">
        <f t="shared" ref="BH124:BQ124" si="5">BH110+BH100+BH95+BH90+BH85+BH80+BH75+BH70+BH65+BH55+BH51+BH45+BH105</f>
        <v>9396417</v>
      </c>
      <c r="BI124" s="54">
        <f t="shared" si="5"/>
        <v>0</v>
      </c>
      <c r="BJ124" s="54">
        <f t="shared" si="5"/>
        <v>3283216</v>
      </c>
      <c r="BK124" s="54">
        <f t="shared" si="5"/>
        <v>0</v>
      </c>
      <c r="BL124" s="54">
        <f t="shared" si="5"/>
        <v>0</v>
      </c>
      <c r="BM124" s="54">
        <f t="shared" si="5"/>
        <v>300000</v>
      </c>
      <c r="BN124" s="54">
        <f t="shared" si="5"/>
        <v>0</v>
      </c>
      <c r="BO124" s="54">
        <f t="shared" si="5"/>
        <v>9626000</v>
      </c>
      <c r="BP124" s="54">
        <f t="shared" si="5"/>
        <v>0</v>
      </c>
      <c r="BQ124" s="54">
        <f t="shared" si="5"/>
        <v>9217255.2599999998</v>
      </c>
      <c r="BR124" s="54">
        <f t="shared" ref="BR124:BW124" si="6">BR110+BR100+BR95+BR90+BR85+BR80+BR75+BR70+BR65+BR55+BR51+BR45+BR105</f>
        <v>8326000</v>
      </c>
      <c r="BS124" s="54">
        <f t="shared" si="6"/>
        <v>0</v>
      </c>
      <c r="BT124" s="54">
        <f t="shared" si="6"/>
        <v>1689755.26</v>
      </c>
      <c r="BU124" s="54">
        <f t="shared" si="6"/>
        <v>0</v>
      </c>
      <c r="BV124" s="54">
        <f t="shared" si="6"/>
        <v>0</v>
      </c>
      <c r="BW124" s="54">
        <f t="shared" si="6"/>
        <v>300000</v>
      </c>
      <c r="BX124" s="54">
        <f>BX110+BX100+BX95+BX90+BX85+BX80+BX75+BX70+BX65+BX55+BX51+BX45+BX105</f>
        <v>0</v>
      </c>
      <c r="BY124" s="54">
        <f>BY110+BY100+BY95+BY90+BY85+BY80+BY75+BY70+BY65+BY55+BY51+BY45+BY105</f>
        <v>9219300</v>
      </c>
      <c r="BZ124" s="54">
        <f>BZ110+BZ100+BZ95+BZ90+BZ85+BZ80+BZ75+BZ70+BZ65+BZ55+BZ51+BZ45+BZ105</f>
        <v>0</v>
      </c>
      <c r="CA124" s="54">
        <f>CA110+CA100+CA95+CA90+CA85+CA80+CA75+CA70+CA65+CA55+CA51+CA45+CA105</f>
        <v>8399337.4600000009</v>
      </c>
      <c r="CB124" s="54">
        <f t="shared" ref="CB124:CG124" si="7">CB110+CB100+CB95+CB90+CB85+CB80+CB75+CB70+CB65+CB55+CB51+CB45+CB105</f>
        <v>7463500</v>
      </c>
      <c r="CC124" s="54">
        <f t="shared" si="7"/>
        <v>0</v>
      </c>
      <c r="CD124" s="54">
        <f t="shared" si="7"/>
        <v>635837.46</v>
      </c>
      <c r="CE124" s="54">
        <f t="shared" si="7"/>
        <v>0</v>
      </c>
      <c r="CF124" s="54">
        <f t="shared" si="7"/>
        <v>0</v>
      </c>
      <c r="CG124" s="54">
        <f t="shared" si="7"/>
        <v>300000</v>
      </c>
      <c r="CH124" s="54">
        <f>CH110+CH100+CH95+CH90+CH85+CH80+CH75+CH70+CH65+CH55+CH51+CH45+CH105</f>
        <v>0</v>
      </c>
      <c r="CI124" s="54">
        <f>CI110+CI100+CI95+CI90+CI85+CI80+CI75+CI70+CI65+CI55+CI51+CI45+CI105</f>
        <v>9516020</v>
      </c>
      <c r="CJ124" s="110">
        <f>CJ110+CJ100+CJ95+CJ90+CJ85+CJ80+CJ75+CJ70+CJ65+CJ55+CJ51+CJ45+CJ105</f>
        <v>0</v>
      </c>
      <c r="CK124" s="111"/>
      <c r="CL124" s="111"/>
      <c r="CM124" s="111"/>
    </row>
  </sheetData>
  <mergeCells count="158">
    <mergeCell ref="C94:AX94"/>
    <mergeCell ref="B91:AX91"/>
    <mergeCell ref="B90:AX90"/>
    <mergeCell ref="B96:AX96"/>
    <mergeCell ref="C93:AX93"/>
    <mergeCell ref="C104:AX104"/>
    <mergeCell ref="B102:AX102"/>
    <mergeCell ref="C103:AX103"/>
    <mergeCell ref="B101:AX101"/>
    <mergeCell ref="B107:AX107"/>
    <mergeCell ref="C108:AX108"/>
    <mergeCell ref="B92:AX92"/>
    <mergeCell ref="B105:AX105"/>
    <mergeCell ref="B106:AX106"/>
    <mergeCell ref="C98:AX98"/>
    <mergeCell ref="C99:AX99"/>
    <mergeCell ref="B100:AX100"/>
    <mergeCell ref="B97:AX97"/>
    <mergeCell ref="B95:AX95"/>
    <mergeCell ref="B124:AX124"/>
    <mergeCell ref="B123:AX123"/>
    <mergeCell ref="C120:AX120"/>
    <mergeCell ref="B118:AX118"/>
    <mergeCell ref="B112:AX112"/>
    <mergeCell ref="C113:AX113"/>
    <mergeCell ref="C115:AX115"/>
    <mergeCell ref="C116:AX116"/>
    <mergeCell ref="C109:AX109"/>
    <mergeCell ref="B121:AX121"/>
    <mergeCell ref="B122:AX122"/>
    <mergeCell ref="C119:AX119"/>
    <mergeCell ref="C117:AX117"/>
    <mergeCell ref="C114:AX114"/>
    <mergeCell ref="B111:AX111"/>
    <mergeCell ref="B110:AX110"/>
    <mergeCell ref="C79:AX79"/>
    <mergeCell ref="B66:AX66"/>
    <mergeCell ref="B65:AX65"/>
    <mergeCell ref="C69:AX69"/>
    <mergeCell ref="B77:AX77"/>
    <mergeCell ref="C78:AX78"/>
    <mergeCell ref="C74:AX74"/>
    <mergeCell ref="C73:AX73"/>
    <mergeCell ref="B76:AX76"/>
    <mergeCell ref="B70:AX70"/>
    <mergeCell ref="B82:AX82"/>
    <mergeCell ref="B81:AX81"/>
    <mergeCell ref="B80:AX80"/>
    <mergeCell ref="C84:AX84"/>
    <mergeCell ref="C89:AX89"/>
    <mergeCell ref="C83:AX83"/>
    <mergeCell ref="B87:AX87"/>
    <mergeCell ref="C88:AX88"/>
    <mergeCell ref="B86:AX86"/>
    <mergeCell ref="B85:AX85"/>
    <mergeCell ref="B72:AX72"/>
    <mergeCell ref="B27:AX27"/>
    <mergeCell ref="B41:AX41"/>
    <mergeCell ref="B39:AX39"/>
    <mergeCell ref="B37:AX37"/>
    <mergeCell ref="B32:AX32"/>
    <mergeCell ref="B35:AX35"/>
    <mergeCell ref="B34:AX34"/>
    <mergeCell ref="B33:AX33"/>
    <mergeCell ref="C58:AX58"/>
    <mergeCell ref="B75:AX75"/>
    <mergeCell ref="BD4:BD7"/>
    <mergeCell ref="BC4:BC7"/>
    <mergeCell ref="BH5:BP5"/>
    <mergeCell ref="B55:AX55"/>
    <mergeCell ref="C60:AX60"/>
    <mergeCell ref="C56:AX56"/>
    <mergeCell ref="C57:AX57"/>
    <mergeCell ref="C68:AX68"/>
    <mergeCell ref="B40:AX40"/>
    <mergeCell ref="C46:AX46"/>
    <mergeCell ref="C54:AX54"/>
    <mergeCell ref="B30:AX30"/>
    <mergeCell ref="B28:AX28"/>
    <mergeCell ref="C48:AX48"/>
    <mergeCell ref="B51:AX51"/>
    <mergeCell ref="C47:AX47"/>
    <mergeCell ref="B45:AX45"/>
    <mergeCell ref="C50:AX50"/>
    <mergeCell ref="B71:AX71"/>
    <mergeCell ref="B31:AX31"/>
    <mergeCell ref="C59:AX59"/>
    <mergeCell ref="C64:AX64"/>
    <mergeCell ref="C61:AX61"/>
    <mergeCell ref="C63:AX63"/>
    <mergeCell ref="B67:AX67"/>
    <mergeCell ref="C52:AX52"/>
    <mergeCell ref="B44:AX44"/>
    <mergeCell ref="B43:AX43"/>
    <mergeCell ref="B24:AX24"/>
    <mergeCell ref="B26:AX26"/>
    <mergeCell ref="B19:AX19"/>
    <mergeCell ref="B21:AX21"/>
    <mergeCell ref="B23:AX23"/>
    <mergeCell ref="C62:AX62"/>
    <mergeCell ref="C53:AX53"/>
    <mergeCell ref="C49:AX49"/>
    <mergeCell ref="B38:AX38"/>
    <mergeCell ref="B22:AX22"/>
    <mergeCell ref="B29:AX29"/>
    <mergeCell ref="B36:AX36"/>
    <mergeCell ref="B25:AX25"/>
    <mergeCell ref="A2:BN2"/>
    <mergeCell ref="A4:AX7"/>
    <mergeCell ref="AY4:AY7"/>
    <mergeCell ref="AZ4:AZ7"/>
    <mergeCell ref="BA4:BA7"/>
    <mergeCell ref="BI6:BI7"/>
    <mergeCell ref="BM6:BN6"/>
    <mergeCell ref="BS6:BS7"/>
    <mergeCell ref="BQ5:BQ7"/>
    <mergeCell ref="BR6:BR7"/>
    <mergeCell ref="BT6:BT7"/>
    <mergeCell ref="BR5:BZ5"/>
    <mergeCell ref="B15:AX15"/>
    <mergeCell ref="B14:AX14"/>
    <mergeCell ref="BG5:BG7"/>
    <mergeCell ref="B13:AX13"/>
    <mergeCell ref="B16:AX16"/>
    <mergeCell ref="B17:AX17"/>
    <mergeCell ref="B18:AX18"/>
    <mergeCell ref="B12:AX12"/>
    <mergeCell ref="B20:AX20"/>
    <mergeCell ref="B10:AX10"/>
    <mergeCell ref="B11:AX11"/>
    <mergeCell ref="B9:AX9"/>
    <mergeCell ref="CB5:CJ5"/>
    <mergeCell ref="CJ6:CJ7"/>
    <mergeCell ref="CB6:CB7"/>
    <mergeCell ref="CI6:CI7"/>
    <mergeCell ref="CE6:CE7"/>
    <mergeCell ref="CG6:CH6"/>
    <mergeCell ref="CF6:CF7"/>
    <mergeCell ref="CD6:CD7"/>
    <mergeCell ref="CA5:CA7"/>
    <mergeCell ref="A8:AX8"/>
    <mergeCell ref="CC6:CC7"/>
    <mergeCell ref="BZ6:BZ7"/>
    <mergeCell ref="BU6:BU7"/>
    <mergeCell ref="BV6:BV7"/>
    <mergeCell ref="BW6:BX6"/>
    <mergeCell ref="BO6:BO7"/>
    <mergeCell ref="BY6:BY7"/>
    <mergeCell ref="BK6:BK7"/>
    <mergeCell ref="BF5:BF7"/>
    <mergeCell ref="BB4:BB7"/>
    <mergeCell ref="BE4:BE7"/>
    <mergeCell ref="BD123:BD124"/>
    <mergeCell ref="BF4:BP4"/>
    <mergeCell ref="BP6:BP7"/>
    <mergeCell ref="BJ6:BJ7"/>
    <mergeCell ref="BL6:BL7"/>
    <mergeCell ref="BH6:BH7"/>
  </mergeCells>
  <phoneticPr fontId="17" type="noConversion"/>
  <pageMargins left="0.75" right="0.17" top="0.31" bottom="0.32" header="0.17" footer="0.17"/>
  <pageSetup paperSize="9" scale="94" orientation="landscape" r:id="rId1"/>
  <headerFooter alignWithMargins="0"/>
  <rowBreaks count="5" manualBreakCount="5">
    <brk id="20" max="85" man="1"/>
    <brk id="42" max="85" man="1"/>
    <brk id="64" max="85" man="1"/>
    <brk id="89" max="85" man="1"/>
    <brk id="109" max="85" man="1"/>
  </rowBreaks>
  <colBreaks count="1" manualBreakCount="1">
    <brk id="68" max="151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L80"/>
  <sheetViews>
    <sheetView view="pageBreakPreview" topLeftCell="A25" zoomScale="75" zoomScaleNormal="75" workbookViewId="0">
      <selection activeCell="AY51" sqref="AY51"/>
    </sheetView>
  </sheetViews>
  <sheetFormatPr defaultRowHeight="10.199999999999999" customHeight="1"/>
  <cols>
    <col min="1" max="50" width="0.44140625" customWidth="1"/>
    <col min="51" max="51" width="10.109375" customWidth="1"/>
    <col min="52" max="52" width="7.33203125" customWidth="1"/>
    <col min="53" max="55" width="10.6640625" style="81" customWidth="1"/>
    <col min="56" max="61" width="10.6640625" customWidth="1"/>
    <col min="62" max="111" width="0.44140625" customWidth="1"/>
    <col min="112" max="112" width="10.109375" customWidth="1"/>
    <col min="113" max="113" width="7.33203125" customWidth="1"/>
    <col min="114" max="115" width="10.6640625" customWidth="1"/>
    <col min="116" max="116" width="14.77734375" customWidth="1"/>
  </cols>
  <sheetData>
    <row r="1" spans="1:116" ht="10.199999999999999" customHeight="1">
      <c r="BI1" s="28" t="s">
        <v>115</v>
      </c>
    </row>
    <row r="2" spans="1:116" ht="10.199999999999999" customHeight="1">
      <c r="A2" s="247" t="s">
        <v>196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60"/>
      <c r="BK2" s="60"/>
    </row>
    <row r="3" spans="1:116" ht="13.2"/>
    <row r="4" spans="1:116" ht="10.199999999999999" customHeight="1">
      <c r="A4" s="221" t="s">
        <v>34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3"/>
      <c r="AY4" s="243" t="s">
        <v>37</v>
      </c>
      <c r="AZ4" s="243" t="s">
        <v>116</v>
      </c>
      <c r="BA4" s="246" t="s">
        <v>117</v>
      </c>
      <c r="BB4" s="246"/>
      <c r="BC4" s="246"/>
      <c r="BD4" s="246"/>
      <c r="BE4" s="246"/>
      <c r="BF4" s="246"/>
      <c r="BG4" s="246"/>
      <c r="BH4" s="246"/>
      <c r="BI4" s="246"/>
      <c r="BJ4" s="221" t="s">
        <v>34</v>
      </c>
      <c r="BK4" s="222"/>
      <c r="BL4" s="222"/>
      <c r="BM4" s="222"/>
      <c r="BN4" s="222"/>
      <c r="BO4" s="222"/>
      <c r="BP4" s="222"/>
      <c r="BQ4" s="222"/>
      <c r="BR4" s="222"/>
      <c r="BS4" s="222"/>
      <c r="BT4" s="222"/>
      <c r="BU4" s="222"/>
      <c r="BV4" s="222"/>
      <c r="BW4" s="222"/>
      <c r="BX4" s="222"/>
      <c r="BY4" s="222"/>
      <c r="BZ4" s="222"/>
      <c r="CA4" s="222"/>
      <c r="CB4" s="222"/>
      <c r="CC4" s="222"/>
      <c r="CD4" s="222"/>
      <c r="CE4" s="222"/>
      <c r="CF4" s="222"/>
      <c r="CG4" s="222"/>
      <c r="CH4" s="222"/>
      <c r="CI4" s="222"/>
      <c r="CJ4" s="222"/>
      <c r="CK4" s="222"/>
      <c r="CL4" s="222"/>
      <c r="CM4" s="222"/>
      <c r="CN4" s="222"/>
      <c r="CO4" s="222"/>
      <c r="CP4" s="222"/>
      <c r="CQ4" s="222"/>
      <c r="CR4" s="222"/>
      <c r="CS4" s="222"/>
      <c r="CT4" s="222"/>
      <c r="CU4" s="222"/>
      <c r="CV4" s="222"/>
      <c r="CW4" s="222"/>
      <c r="CX4" s="222"/>
      <c r="CY4" s="222"/>
      <c r="CZ4" s="222"/>
      <c r="DA4" s="222"/>
      <c r="DB4" s="222"/>
      <c r="DC4" s="222"/>
      <c r="DD4" s="222"/>
      <c r="DE4" s="222"/>
      <c r="DF4" s="222"/>
      <c r="DG4" s="223"/>
      <c r="DH4" s="243" t="s">
        <v>37</v>
      </c>
      <c r="DI4" s="243" t="s">
        <v>116</v>
      </c>
      <c r="DJ4" s="249" t="s">
        <v>177</v>
      </c>
      <c r="DK4" s="249" t="s">
        <v>178</v>
      </c>
      <c r="DL4" s="248" t="s">
        <v>179</v>
      </c>
    </row>
    <row r="5" spans="1:116" ht="10.199999999999999" customHeight="1">
      <c r="A5" s="221"/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3"/>
      <c r="AY5" s="244"/>
      <c r="AZ5" s="244"/>
      <c r="BA5" s="171" t="s">
        <v>118</v>
      </c>
      <c r="BB5" s="171"/>
      <c r="BC5" s="171"/>
      <c r="BD5" s="246" t="s">
        <v>46</v>
      </c>
      <c r="BE5" s="246"/>
      <c r="BF5" s="246"/>
      <c r="BG5" s="246"/>
      <c r="BH5" s="246"/>
      <c r="BI5" s="246"/>
      <c r="BJ5" s="221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  <c r="BX5" s="222"/>
      <c r="BY5" s="222"/>
      <c r="BZ5" s="222"/>
      <c r="CA5" s="222"/>
      <c r="CB5" s="222"/>
      <c r="CC5" s="222"/>
      <c r="CD5" s="222"/>
      <c r="CE5" s="222"/>
      <c r="CF5" s="222"/>
      <c r="CG5" s="222"/>
      <c r="CH5" s="222"/>
      <c r="CI5" s="222"/>
      <c r="CJ5" s="222"/>
      <c r="CK5" s="222"/>
      <c r="CL5" s="222"/>
      <c r="CM5" s="222"/>
      <c r="CN5" s="222"/>
      <c r="CO5" s="222"/>
      <c r="CP5" s="222"/>
      <c r="CQ5" s="222"/>
      <c r="CR5" s="222"/>
      <c r="CS5" s="222"/>
      <c r="CT5" s="222"/>
      <c r="CU5" s="222"/>
      <c r="CV5" s="222"/>
      <c r="CW5" s="222"/>
      <c r="CX5" s="222"/>
      <c r="CY5" s="222"/>
      <c r="CZ5" s="222"/>
      <c r="DA5" s="222"/>
      <c r="DB5" s="222"/>
      <c r="DC5" s="222"/>
      <c r="DD5" s="222"/>
      <c r="DE5" s="222"/>
      <c r="DF5" s="222"/>
      <c r="DG5" s="223"/>
      <c r="DH5" s="244"/>
      <c r="DI5" s="244"/>
      <c r="DJ5" s="249"/>
      <c r="DK5" s="249"/>
      <c r="DL5" s="248"/>
    </row>
    <row r="6" spans="1:116" ht="53.4" customHeight="1">
      <c r="A6" s="221"/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222"/>
      <c r="AV6" s="222"/>
      <c r="AW6" s="222"/>
      <c r="AX6" s="223"/>
      <c r="AY6" s="244"/>
      <c r="AZ6" s="244"/>
      <c r="BA6" s="171"/>
      <c r="BB6" s="171"/>
      <c r="BC6" s="171"/>
      <c r="BD6" s="246" t="s">
        <v>119</v>
      </c>
      <c r="BE6" s="246"/>
      <c r="BF6" s="246"/>
      <c r="BG6" s="246" t="s">
        <v>120</v>
      </c>
      <c r="BH6" s="246"/>
      <c r="BI6" s="246"/>
      <c r="BJ6" s="221"/>
      <c r="BK6" s="222"/>
      <c r="BL6" s="222"/>
      <c r="BM6" s="222"/>
      <c r="BN6" s="222"/>
      <c r="BO6" s="222"/>
      <c r="BP6" s="222"/>
      <c r="BQ6" s="222"/>
      <c r="BR6" s="222"/>
      <c r="BS6" s="222"/>
      <c r="BT6" s="222"/>
      <c r="BU6" s="222"/>
      <c r="BV6" s="222"/>
      <c r="BW6" s="222"/>
      <c r="BX6" s="222"/>
      <c r="BY6" s="222"/>
      <c r="BZ6" s="222"/>
      <c r="CA6" s="222"/>
      <c r="CB6" s="222"/>
      <c r="CC6" s="222"/>
      <c r="CD6" s="222"/>
      <c r="CE6" s="222"/>
      <c r="CF6" s="222"/>
      <c r="CG6" s="222"/>
      <c r="CH6" s="222"/>
      <c r="CI6" s="222"/>
      <c r="CJ6" s="222"/>
      <c r="CK6" s="222"/>
      <c r="CL6" s="222"/>
      <c r="CM6" s="222"/>
      <c r="CN6" s="222"/>
      <c r="CO6" s="222"/>
      <c r="CP6" s="222"/>
      <c r="CQ6" s="222"/>
      <c r="CR6" s="222"/>
      <c r="CS6" s="222"/>
      <c r="CT6" s="222"/>
      <c r="CU6" s="222"/>
      <c r="CV6" s="222"/>
      <c r="CW6" s="222"/>
      <c r="CX6" s="222"/>
      <c r="CY6" s="222"/>
      <c r="CZ6" s="222"/>
      <c r="DA6" s="222"/>
      <c r="DB6" s="222"/>
      <c r="DC6" s="222"/>
      <c r="DD6" s="222"/>
      <c r="DE6" s="222"/>
      <c r="DF6" s="222"/>
      <c r="DG6" s="223"/>
      <c r="DH6" s="244"/>
      <c r="DI6" s="244"/>
      <c r="DJ6" s="249"/>
      <c r="DK6" s="249"/>
      <c r="DL6" s="248"/>
    </row>
    <row r="7" spans="1:116" ht="43.2" customHeight="1">
      <c r="A7" s="221"/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3"/>
      <c r="AY7" s="245"/>
      <c r="AZ7" s="245"/>
      <c r="BA7" s="88" t="s">
        <v>184</v>
      </c>
      <c r="BB7" s="88" t="s">
        <v>185</v>
      </c>
      <c r="BC7" s="88" t="s">
        <v>186</v>
      </c>
      <c r="BD7" s="26" t="s">
        <v>184</v>
      </c>
      <c r="BE7" s="26" t="s">
        <v>185</v>
      </c>
      <c r="BF7" s="26" t="s">
        <v>186</v>
      </c>
      <c r="BG7" s="26" t="s">
        <v>184</v>
      </c>
      <c r="BH7" s="26" t="s">
        <v>185</v>
      </c>
      <c r="BI7" s="26" t="s">
        <v>186</v>
      </c>
      <c r="BJ7" s="221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3"/>
      <c r="DH7" s="245"/>
      <c r="DI7" s="245"/>
      <c r="DJ7" s="26" t="s">
        <v>121</v>
      </c>
      <c r="DK7" s="26" t="s">
        <v>121</v>
      </c>
      <c r="DL7" s="70" t="s">
        <v>180</v>
      </c>
    </row>
    <row r="8" spans="1:116" ht="10.199999999999999" customHeight="1">
      <c r="A8" s="221">
        <v>1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3"/>
      <c r="AY8" s="29">
        <v>2</v>
      </c>
      <c r="AZ8" s="26">
        <v>3</v>
      </c>
      <c r="BA8" s="88">
        <v>4</v>
      </c>
      <c r="BB8" s="88">
        <v>5</v>
      </c>
      <c r="BC8" s="88">
        <v>6</v>
      </c>
      <c r="BD8" s="26">
        <v>7</v>
      </c>
      <c r="BE8" s="26">
        <v>8</v>
      </c>
      <c r="BF8" s="26">
        <v>9</v>
      </c>
      <c r="BG8" s="26">
        <v>10</v>
      </c>
      <c r="BH8" s="26">
        <v>11</v>
      </c>
      <c r="BI8" s="26">
        <v>12</v>
      </c>
      <c r="BJ8" s="221">
        <v>1</v>
      </c>
      <c r="BK8" s="222"/>
      <c r="BL8" s="222"/>
      <c r="BM8" s="222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  <c r="CM8" s="222"/>
      <c r="CN8" s="222"/>
      <c r="CO8" s="222"/>
      <c r="CP8" s="222"/>
      <c r="CQ8" s="222"/>
      <c r="CR8" s="222"/>
      <c r="CS8" s="222"/>
      <c r="CT8" s="222"/>
      <c r="CU8" s="222"/>
      <c r="CV8" s="222"/>
      <c r="CW8" s="222"/>
      <c r="CX8" s="222"/>
      <c r="CY8" s="222"/>
      <c r="CZ8" s="222"/>
      <c r="DA8" s="222"/>
      <c r="DB8" s="222"/>
      <c r="DC8" s="222"/>
      <c r="DD8" s="222"/>
      <c r="DE8" s="222"/>
      <c r="DF8" s="222"/>
      <c r="DG8" s="223"/>
      <c r="DH8" s="29">
        <v>2</v>
      </c>
      <c r="DI8" s="26">
        <v>3</v>
      </c>
      <c r="DJ8" s="26">
        <v>4</v>
      </c>
      <c r="DK8" s="62">
        <v>4</v>
      </c>
      <c r="DL8" s="69"/>
    </row>
    <row r="9" spans="1:116" s="37" customFormat="1" ht="23.4" customHeight="1">
      <c r="E9" s="230" t="s">
        <v>163</v>
      </c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2"/>
      <c r="AY9" s="38">
        <v>260224000</v>
      </c>
      <c r="AZ9" s="39"/>
      <c r="BA9" s="113">
        <f>SUM(BA11:BA18)</f>
        <v>1772701</v>
      </c>
      <c r="BB9" s="113">
        <f>SUM(BB11:BB18)</f>
        <v>646809.03</v>
      </c>
      <c r="BC9" s="113">
        <f>SUM(BC11:BC18)</f>
        <v>651826.77</v>
      </c>
      <c r="BD9" s="40">
        <f>BA9</f>
        <v>1772701</v>
      </c>
      <c r="BE9" s="40">
        <f>BB9</f>
        <v>646809.03</v>
      </c>
      <c r="BF9" s="40">
        <f>BC9</f>
        <v>651826.77</v>
      </c>
      <c r="BG9" s="39"/>
      <c r="BH9" s="39"/>
      <c r="BI9" s="39"/>
      <c r="BN9" s="230" t="s">
        <v>163</v>
      </c>
      <c r="BO9" s="231"/>
      <c r="BP9" s="231"/>
      <c r="BQ9" s="231"/>
      <c r="BR9" s="231"/>
      <c r="BS9" s="231"/>
      <c r="BT9" s="231"/>
      <c r="BU9" s="231"/>
      <c r="BV9" s="231"/>
      <c r="BW9" s="231"/>
      <c r="BX9" s="231"/>
      <c r="BY9" s="231"/>
      <c r="BZ9" s="231"/>
      <c r="CA9" s="231"/>
      <c r="CB9" s="231"/>
      <c r="CC9" s="231"/>
      <c r="CD9" s="231"/>
      <c r="CE9" s="231"/>
      <c r="CF9" s="231"/>
      <c r="CG9" s="231"/>
      <c r="CH9" s="231"/>
      <c r="CI9" s="231"/>
      <c r="CJ9" s="231"/>
      <c r="CK9" s="231"/>
      <c r="CL9" s="231"/>
      <c r="CM9" s="231"/>
      <c r="CN9" s="231"/>
      <c r="CO9" s="231"/>
      <c r="CP9" s="231"/>
      <c r="CQ9" s="231"/>
      <c r="CR9" s="231"/>
      <c r="CS9" s="231"/>
      <c r="CT9" s="231"/>
      <c r="CU9" s="231"/>
      <c r="CV9" s="231"/>
      <c r="CW9" s="231"/>
      <c r="CX9" s="231"/>
      <c r="CY9" s="231"/>
      <c r="CZ9" s="231"/>
      <c r="DA9" s="231"/>
      <c r="DB9" s="231"/>
      <c r="DC9" s="231"/>
      <c r="DD9" s="231"/>
      <c r="DE9" s="231"/>
      <c r="DF9" s="231"/>
      <c r="DG9" s="232"/>
      <c r="DH9" s="38">
        <v>260224000</v>
      </c>
      <c r="DI9" s="39"/>
      <c r="DJ9" s="55">
        <f>SUM(DJ11:DJ18)</f>
        <v>1601355</v>
      </c>
      <c r="DK9" s="63">
        <f>SUM(DK11:DK18)</f>
        <v>1878253.02</v>
      </c>
      <c r="DL9" s="40">
        <f>DK9-DJ9</f>
        <v>276898.02</v>
      </c>
    </row>
    <row r="10" spans="1:116" s="37" customFormat="1" ht="10.199999999999999" customHeight="1">
      <c r="E10" s="228" t="s">
        <v>82</v>
      </c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39"/>
      <c r="AZ10" s="39"/>
      <c r="BA10" s="116"/>
      <c r="BB10" s="116"/>
      <c r="BC10" s="116"/>
      <c r="BD10" s="41"/>
      <c r="BE10" s="41"/>
      <c r="BF10" s="41"/>
      <c r="BG10" s="39"/>
      <c r="BH10" s="39"/>
      <c r="BI10" s="39"/>
      <c r="BN10" s="228" t="s">
        <v>82</v>
      </c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39"/>
      <c r="DI10" s="39"/>
      <c r="DJ10" s="39"/>
      <c r="DK10" s="64"/>
      <c r="DL10" s="71">
        <f t="shared" ref="DL10:DL53" si="0">DK10-DJ10</f>
        <v>0</v>
      </c>
    </row>
    <row r="11" spans="1:116" s="37" customFormat="1" ht="13.8" customHeight="1">
      <c r="E11" s="229" t="s">
        <v>100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39"/>
      <c r="AZ11" s="39"/>
      <c r="BA11" s="112">
        <v>41100</v>
      </c>
      <c r="BB11" s="112">
        <v>42000</v>
      </c>
      <c r="BC11" s="112">
        <v>42000</v>
      </c>
      <c r="BD11" s="41">
        <f t="shared" ref="BD11:BF18" si="1">BA11</f>
        <v>41100</v>
      </c>
      <c r="BE11" s="41">
        <f t="shared" si="1"/>
        <v>42000</v>
      </c>
      <c r="BF11" s="41">
        <f t="shared" si="1"/>
        <v>42000</v>
      </c>
      <c r="BG11" s="39"/>
      <c r="BH11" s="39"/>
      <c r="BI11" s="39"/>
      <c r="BN11" s="229" t="s">
        <v>100</v>
      </c>
      <c r="BO11" s="229"/>
      <c r="BP11" s="229"/>
      <c r="BQ11" s="229"/>
      <c r="BR11" s="229"/>
      <c r="BS11" s="229"/>
      <c r="BT11" s="229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229"/>
      <c r="CI11" s="229"/>
      <c r="CJ11" s="229"/>
      <c r="CK11" s="229"/>
      <c r="CL11" s="229"/>
      <c r="CM11" s="229"/>
      <c r="CN11" s="229"/>
      <c r="CO11" s="229"/>
      <c r="CP11" s="229"/>
      <c r="CQ11" s="229"/>
      <c r="CR11" s="229"/>
      <c r="CS11" s="229"/>
      <c r="CT11" s="229"/>
      <c r="CU11" s="229"/>
      <c r="CV11" s="229"/>
      <c r="CW11" s="229"/>
      <c r="CX11" s="229"/>
      <c r="CY11" s="229"/>
      <c r="CZ11" s="229"/>
      <c r="DA11" s="229"/>
      <c r="DB11" s="229"/>
      <c r="DC11" s="229"/>
      <c r="DD11" s="229"/>
      <c r="DE11" s="229"/>
      <c r="DF11" s="229"/>
      <c r="DG11" s="229"/>
      <c r="DH11" s="39"/>
      <c r="DI11" s="39"/>
      <c r="DJ11" s="41">
        <v>41039</v>
      </c>
      <c r="DK11" s="65">
        <f>41039+4116.21</f>
        <v>45155.21</v>
      </c>
      <c r="DL11" s="71">
        <f t="shared" si="0"/>
        <v>4116.2099999999991</v>
      </c>
    </row>
    <row r="12" spans="1:116" s="37" customFormat="1" ht="14.4" customHeight="1">
      <c r="E12" s="229" t="s">
        <v>101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29"/>
      <c r="AO12" s="229"/>
      <c r="AP12" s="229"/>
      <c r="AQ12" s="229"/>
      <c r="AR12" s="229"/>
      <c r="AS12" s="229"/>
      <c r="AT12" s="229"/>
      <c r="AU12" s="229"/>
      <c r="AV12" s="229"/>
      <c r="AW12" s="229"/>
      <c r="AX12" s="229"/>
      <c r="AY12" s="39"/>
      <c r="AZ12" s="39"/>
      <c r="BA12" s="112">
        <v>96425</v>
      </c>
      <c r="BB12" s="112">
        <v>0</v>
      </c>
      <c r="BC12" s="112">
        <v>0</v>
      </c>
      <c r="BD12" s="41">
        <f t="shared" si="1"/>
        <v>96425</v>
      </c>
      <c r="BE12" s="41">
        <f t="shared" si="1"/>
        <v>0</v>
      </c>
      <c r="BF12" s="41">
        <f t="shared" si="1"/>
        <v>0</v>
      </c>
      <c r="BG12" s="39"/>
      <c r="BH12" s="39"/>
      <c r="BI12" s="39"/>
      <c r="BN12" s="229" t="s">
        <v>101</v>
      </c>
      <c r="BO12" s="229"/>
      <c r="BP12" s="229"/>
      <c r="BQ12" s="229"/>
      <c r="BR12" s="229"/>
      <c r="BS12" s="229"/>
      <c r="BT12" s="229"/>
      <c r="BU12" s="229"/>
      <c r="BV12" s="229"/>
      <c r="BW12" s="229"/>
      <c r="BX12" s="229"/>
      <c r="BY12" s="229"/>
      <c r="BZ12" s="229"/>
      <c r="CA12" s="229"/>
      <c r="CB12" s="229"/>
      <c r="CC12" s="229"/>
      <c r="CD12" s="229"/>
      <c r="CE12" s="229"/>
      <c r="CF12" s="229"/>
      <c r="CG12" s="229"/>
      <c r="CH12" s="229"/>
      <c r="CI12" s="229"/>
      <c r="CJ12" s="229"/>
      <c r="CK12" s="229"/>
      <c r="CL12" s="229"/>
      <c r="CM12" s="229"/>
      <c r="CN12" s="229"/>
      <c r="CO12" s="229"/>
      <c r="CP12" s="229"/>
      <c r="CQ12" s="229"/>
      <c r="CR12" s="229"/>
      <c r="CS12" s="229"/>
      <c r="CT12" s="229"/>
      <c r="CU12" s="229"/>
      <c r="CV12" s="229"/>
      <c r="CW12" s="229"/>
      <c r="CX12" s="229"/>
      <c r="CY12" s="229"/>
      <c r="CZ12" s="229"/>
      <c r="DA12" s="229"/>
      <c r="DB12" s="229"/>
      <c r="DC12" s="229"/>
      <c r="DD12" s="229"/>
      <c r="DE12" s="229"/>
      <c r="DF12" s="229"/>
      <c r="DG12" s="229"/>
      <c r="DH12" s="39"/>
      <c r="DI12" s="39"/>
      <c r="DJ12" s="41">
        <v>82430</v>
      </c>
      <c r="DK12" s="65">
        <v>82430</v>
      </c>
      <c r="DL12" s="71">
        <f t="shared" si="0"/>
        <v>0</v>
      </c>
    </row>
    <row r="13" spans="1:116" s="37" customFormat="1" ht="15.6" customHeight="1">
      <c r="E13" s="229" t="s">
        <v>102</v>
      </c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29"/>
      <c r="AO13" s="229"/>
      <c r="AP13" s="229"/>
      <c r="AQ13" s="229"/>
      <c r="AR13" s="229"/>
      <c r="AS13" s="229"/>
      <c r="AT13" s="229"/>
      <c r="AU13" s="229"/>
      <c r="AV13" s="229"/>
      <c r="AW13" s="229"/>
      <c r="AX13" s="229"/>
      <c r="AY13" s="39"/>
      <c r="AZ13" s="39"/>
      <c r="BA13" s="112">
        <v>189000</v>
      </c>
      <c r="BB13" s="112">
        <v>0</v>
      </c>
      <c r="BC13" s="112">
        <v>0</v>
      </c>
      <c r="BD13" s="41">
        <f t="shared" si="1"/>
        <v>189000</v>
      </c>
      <c r="BE13" s="41">
        <f t="shared" si="1"/>
        <v>0</v>
      </c>
      <c r="BF13" s="41">
        <f t="shared" si="1"/>
        <v>0</v>
      </c>
      <c r="BG13" s="39"/>
      <c r="BH13" s="39"/>
      <c r="BI13" s="39"/>
      <c r="BN13" s="229" t="s">
        <v>102</v>
      </c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29"/>
      <c r="CA13" s="229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29"/>
      <c r="CS13" s="229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39"/>
      <c r="DI13" s="39"/>
      <c r="DJ13" s="41">
        <v>272300</v>
      </c>
      <c r="DK13" s="65">
        <f>272300+71102.65</f>
        <v>343402.65</v>
      </c>
      <c r="DL13" s="71">
        <f t="shared" si="0"/>
        <v>71102.650000000023</v>
      </c>
    </row>
    <row r="14" spans="1:116" s="37" customFormat="1" ht="21.6" customHeight="1">
      <c r="E14" s="229" t="s">
        <v>103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39"/>
      <c r="AZ14" s="39"/>
      <c r="BA14" s="56">
        <f>139546.7-5200-5700</f>
        <v>128646.70000000001</v>
      </c>
      <c r="BB14" s="112">
        <v>30000</v>
      </c>
      <c r="BC14" s="112">
        <v>30000</v>
      </c>
      <c r="BD14" s="41">
        <f t="shared" si="1"/>
        <v>128646.70000000001</v>
      </c>
      <c r="BE14" s="41">
        <f t="shared" si="1"/>
        <v>30000</v>
      </c>
      <c r="BF14" s="41">
        <f t="shared" si="1"/>
        <v>30000</v>
      </c>
      <c r="BG14" s="39"/>
      <c r="BH14" s="39"/>
      <c r="BI14" s="39"/>
      <c r="BN14" s="229" t="s">
        <v>103</v>
      </c>
      <c r="BO14" s="229"/>
      <c r="BP14" s="229"/>
      <c r="BQ14" s="229"/>
      <c r="BR14" s="229"/>
      <c r="BS14" s="229"/>
      <c r="BT14" s="229"/>
      <c r="BU14" s="229"/>
      <c r="BV14" s="229"/>
      <c r="BW14" s="229"/>
      <c r="BX14" s="229"/>
      <c r="BY14" s="229"/>
      <c r="BZ14" s="229"/>
      <c r="CA14" s="229"/>
      <c r="CB14" s="229"/>
      <c r="CC14" s="229"/>
      <c r="CD14" s="229"/>
      <c r="CE14" s="229"/>
      <c r="CF14" s="229"/>
      <c r="CG14" s="229"/>
      <c r="CH14" s="229"/>
      <c r="CI14" s="229"/>
      <c r="CJ14" s="229"/>
      <c r="CK14" s="229"/>
      <c r="CL14" s="229"/>
      <c r="CM14" s="229"/>
      <c r="CN14" s="229"/>
      <c r="CO14" s="229"/>
      <c r="CP14" s="229"/>
      <c r="CQ14" s="229"/>
      <c r="CR14" s="229"/>
      <c r="CS14" s="229"/>
      <c r="CT14" s="229"/>
      <c r="CU14" s="229"/>
      <c r="CV14" s="229"/>
      <c r="CW14" s="229"/>
      <c r="CX14" s="229"/>
      <c r="CY14" s="229"/>
      <c r="CZ14" s="229"/>
      <c r="DA14" s="229"/>
      <c r="DB14" s="229"/>
      <c r="DC14" s="229"/>
      <c r="DD14" s="229"/>
      <c r="DE14" s="229"/>
      <c r="DF14" s="229"/>
      <c r="DG14" s="229"/>
      <c r="DH14" s="39"/>
      <c r="DI14" s="39"/>
      <c r="DJ14" s="41">
        <v>107200</v>
      </c>
      <c r="DK14" s="65">
        <f>107200+40034.68</f>
        <v>147234.68</v>
      </c>
      <c r="DL14" s="71">
        <f t="shared" si="0"/>
        <v>40034.679999999993</v>
      </c>
    </row>
    <row r="15" spans="1:116" s="37" customFormat="1" ht="12.6" customHeight="1">
      <c r="E15" s="229" t="s">
        <v>164</v>
      </c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29"/>
      <c r="AS15" s="229"/>
      <c r="AT15" s="229"/>
      <c r="AU15" s="229"/>
      <c r="AV15" s="229"/>
      <c r="AW15" s="229"/>
      <c r="AX15" s="229"/>
      <c r="AY15" s="39"/>
      <c r="AZ15" s="39"/>
      <c r="BA15" s="112">
        <v>131241.20000000001</v>
      </c>
      <c r="BB15" s="112">
        <v>0</v>
      </c>
      <c r="BC15" s="112">
        <v>0</v>
      </c>
      <c r="BD15" s="41">
        <f t="shared" si="1"/>
        <v>131241.20000000001</v>
      </c>
      <c r="BE15" s="41">
        <f t="shared" si="1"/>
        <v>0</v>
      </c>
      <c r="BF15" s="41">
        <f t="shared" si="1"/>
        <v>0</v>
      </c>
      <c r="BG15" s="39"/>
      <c r="BH15" s="39"/>
      <c r="BI15" s="39"/>
      <c r="BN15" s="229" t="s">
        <v>164</v>
      </c>
      <c r="BO15" s="229"/>
      <c r="BP15" s="229"/>
      <c r="BQ15" s="229"/>
      <c r="BR15" s="229"/>
      <c r="BS15" s="229"/>
      <c r="BT15" s="229"/>
      <c r="BU15" s="229"/>
      <c r="BV15" s="229"/>
      <c r="BW15" s="229"/>
      <c r="BX15" s="229"/>
      <c r="BY15" s="229"/>
      <c r="BZ15" s="229"/>
      <c r="CA15" s="229"/>
      <c r="CB15" s="229"/>
      <c r="CC15" s="229"/>
      <c r="CD15" s="229"/>
      <c r="CE15" s="229"/>
      <c r="CF15" s="229"/>
      <c r="CG15" s="229"/>
      <c r="CH15" s="229"/>
      <c r="CI15" s="229"/>
      <c r="CJ15" s="229"/>
      <c r="CK15" s="229"/>
      <c r="CL15" s="229"/>
      <c r="CM15" s="229"/>
      <c r="CN15" s="229"/>
      <c r="CO15" s="229"/>
      <c r="CP15" s="229"/>
      <c r="CQ15" s="229"/>
      <c r="CR15" s="229"/>
      <c r="CS15" s="229"/>
      <c r="CT15" s="229"/>
      <c r="CU15" s="229"/>
      <c r="CV15" s="229"/>
      <c r="CW15" s="229"/>
      <c r="CX15" s="229"/>
      <c r="CY15" s="229"/>
      <c r="CZ15" s="229"/>
      <c r="DA15" s="229"/>
      <c r="DB15" s="229"/>
      <c r="DC15" s="229"/>
      <c r="DD15" s="229"/>
      <c r="DE15" s="229"/>
      <c r="DF15" s="229"/>
      <c r="DG15" s="229"/>
      <c r="DH15" s="39"/>
      <c r="DI15" s="39"/>
      <c r="DJ15" s="41">
        <v>240242</v>
      </c>
      <c r="DK15" s="65">
        <f>240242+67386.2</f>
        <v>307628.2</v>
      </c>
      <c r="DL15" s="71">
        <f t="shared" si="0"/>
        <v>67386.200000000012</v>
      </c>
    </row>
    <row r="16" spans="1:116" s="37" customFormat="1" ht="22.8" customHeight="1">
      <c r="E16" s="229" t="s">
        <v>172</v>
      </c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9"/>
      <c r="AT16" s="229"/>
      <c r="AU16" s="229"/>
      <c r="AV16" s="229"/>
      <c r="AW16" s="229"/>
      <c r="AX16" s="229"/>
      <c r="AY16" s="39"/>
      <c r="AZ16" s="39"/>
      <c r="BA16" s="112">
        <f>(153791)+(5000+4760+5200-4760)</f>
        <v>163991</v>
      </c>
      <c r="BB16" s="112">
        <v>0</v>
      </c>
      <c r="BC16" s="112">
        <v>180000</v>
      </c>
      <c r="BD16" s="41">
        <f t="shared" ref="BD16:BF17" si="2">BA16</f>
        <v>163991</v>
      </c>
      <c r="BE16" s="41">
        <f t="shared" si="2"/>
        <v>0</v>
      </c>
      <c r="BF16" s="41">
        <f t="shared" si="2"/>
        <v>180000</v>
      </c>
      <c r="BG16" s="39"/>
      <c r="BH16" s="39"/>
      <c r="BI16" s="39"/>
      <c r="BN16" s="229" t="s">
        <v>165</v>
      </c>
      <c r="BO16" s="229"/>
      <c r="BP16" s="229"/>
      <c r="BQ16" s="229"/>
      <c r="BR16" s="229"/>
      <c r="BS16" s="229"/>
      <c r="BT16" s="229"/>
      <c r="BU16" s="229"/>
      <c r="BV16" s="229"/>
      <c r="BW16" s="229"/>
      <c r="BX16" s="229"/>
      <c r="BY16" s="229"/>
      <c r="BZ16" s="229"/>
      <c r="CA16" s="229"/>
      <c r="CB16" s="229"/>
      <c r="CC16" s="229"/>
      <c r="CD16" s="229"/>
      <c r="CE16" s="229"/>
      <c r="CF16" s="229"/>
      <c r="CG16" s="229"/>
      <c r="CH16" s="229"/>
      <c r="CI16" s="229"/>
      <c r="CJ16" s="229"/>
      <c r="CK16" s="229"/>
      <c r="CL16" s="229"/>
      <c r="CM16" s="229"/>
      <c r="CN16" s="229"/>
      <c r="CO16" s="229"/>
      <c r="CP16" s="229"/>
      <c r="CQ16" s="229"/>
      <c r="CR16" s="229"/>
      <c r="CS16" s="229"/>
      <c r="CT16" s="229"/>
      <c r="CU16" s="229"/>
      <c r="CV16" s="229"/>
      <c r="CW16" s="229"/>
      <c r="CX16" s="229"/>
      <c r="CY16" s="229"/>
      <c r="CZ16" s="229"/>
      <c r="DA16" s="229"/>
      <c r="DB16" s="229"/>
      <c r="DC16" s="229"/>
      <c r="DD16" s="229"/>
      <c r="DE16" s="229"/>
      <c r="DF16" s="229"/>
      <c r="DG16" s="229"/>
      <c r="DH16" s="39"/>
      <c r="DI16" s="39"/>
      <c r="DJ16" s="56">
        <f>1248200-110000-313550-31686-2300-10420</f>
        <v>780244</v>
      </c>
      <c r="DK16" s="66">
        <f>1248200-110000-313550-31686-2300-10420-35830.72</f>
        <v>744413.28</v>
      </c>
      <c r="DL16" s="71">
        <f t="shared" si="0"/>
        <v>-35830.719999999972</v>
      </c>
    </row>
    <row r="17" spans="5:116" s="37" customFormat="1" ht="14.4" customHeight="1">
      <c r="E17" s="229" t="s">
        <v>105</v>
      </c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29"/>
      <c r="AS17" s="229"/>
      <c r="AT17" s="229"/>
      <c r="AU17" s="229"/>
      <c r="AV17" s="229"/>
      <c r="AW17" s="229"/>
      <c r="AX17" s="229"/>
      <c r="AY17" s="39"/>
      <c r="AZ17" s="39"/>
      <c r="BA17" s="112">
        <f>0+7000</f>
        <v>7000</v>
      </c>
      <c r="BB17" s="112">
        <v>0</v>
      </c>
      <c r="BC17" s="112">
        <v>0</v>
      </c>
      <c r="BD17" s="41">
        <f t="shared" si="2"/>
        <v>7000</v>
      </c>
      <c r="BE17" s="41">
        <f t="shared" si="2"/>
        <v>0</v>
      </c>
      <c r="BF17" s="41">
        <f t="shared" si="2"/>
        <v>0</v>
      </c>
      <c r="BG17" s="39"/>
      <c r="BH17" s="39"/>
      <c r="BI17" s="39"/>
      <c r="BN17" s="229" t="s">
        <v>105</v>
      </c>
      <c r="BO17" s="229"/>
      <c r="BP17" s="229"/>
      <c r="BQ17" s="229"/>
      <c r="BR17" s="229"/>
      <c r="BS17" s="229"/>
      <c r="BT17" s="229"/>
      <c r="BU17" s="229"/>
      <c r="BV17" s="229"/>
      <c r="BW17" s="229"/>
      <c r="BX17" s="229"/>
      <c r="BY17" s="229"/>
      <c r="BZ17" s="229"/>
      <c r="CA17" s="229"/>
      <c r="CB17" s="229"/>
      <c r="CC17" s="229"/>
      <c r="CD17" s="229"/>
      <c r="CE17" s="229"/>
      <c r="CF17" s="229"/>
      <c r="CG17" s="229"/>
      <c r="CH17" s="229"/>
      <c r="CI17" s="229"/>
      <c r="CJ17" s="229"/>
      <c r="CK17" s="229"/>
      <c r="CL17" s="229"/>
      <c r="CM17" s="229"/>
      <c r="CN17" s="229"/>
      <c r="CO17" s="229"/>
      <c r="CP17" s="229"/>
      <c r="CQ17" s="229"/>
      <c r="CR17" s="229"/>
      <c r="CS17" s="229"/>
      <c r="CT17" s="229"/>
      <c r="CU17" s="229"/>
      <c r="CV17" s="229"/>
      <c r="CW17" s="229"/>
      <c r="CX17" s="229"/>
      <c r="CY17" s="229"/>
      <c r="CZ17" s="229"/>
      <c r="DA17" s="229"/>
      <c r="DB17" s="229"/>
      <c r="DC17" s="229"/>
      <c r="DD17" s="229"/>
      <c r="DE17" s="229"/>
      <c r="DF17" s="229"/>
      <c r="DG17" s="229"/>
      <c r="DH17" s="39"/>
      <c r="DI17" s="39"/>
      <c r="DJ17" s="41">
        <f>1000</f>
        <v>1000</v>
      </c>
      <c r="DK17" s="65"/>
      <c r="DL17" s="71">
        <f>DK17-DJ17</f>
        <v>-1000</v>
      </c>
    </row>
    <row r="18" spans="5:116" s="37" customFormat="1" ht="22.8" customHeight="1">
      <c r="E18" s="229" t="s">
        <v>188</v>
      </c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39"/>
      <c r="AZ18" s="39"/>
      <c r="BA18" s="112">
        <f>359988.8+(649608.3-4760+10460)</f>
        <v>1015297.1000000001</v>
      </c>
      <c r="BB18" s="112">
        <v>574809.03</v>
      </c>
      <c r="BC18" s="112">
        <v>399826.77</v>
      </c>
      <c r="BD18" s="41">
        <f t="shared" si="1"/>
        <v>1015297.1000000001</v>
      </c>
      <c r="BE18" s="41">
        <f t="shared" si="1"/>
        <v>574809.03</v>
      </c>
      <c r="BF18" s="41">
        <f t="shared" si="1"/>
        <v>399826.77</v>
      </c>
      <c r="BG18" s="39"/>
      <c r="BH18" s="39"/>
      <c r="BI18" s="39"/>
      <c r="BN18" s="229" t="s">
        <v>172</v>
      </c>
      <c r="BO18" s="229"/>
      <c r="BP18" s="229"/>
      <c r="BQ18" s="229"/>
      <c r="BR18" s="229"/>
      <c r="BS18" s="229"/>
      <c r="BT18" s="229"/>
      <c r="BU18" s="229"/>
      <c r="BV18" s="229"/>
      <c r="BW18" s="229"/>
      <c r="BX18" s="229"/>
      <c r="BY18" s="229"/>
      <c r="BZ18" s="229"/>
      <c r="CA18" s="229"/>
      <c r="CB18" s="229"/>
      <c r="CC18" s="229"/>
      <c r="CD18" s="229"/>
      <c r="CE18" s="229"/>
      <c r="CF18" s="229"/>
      <c r="CG18" s="229"/>
      <c r="CH18" s="229"/>
      <c r="CI18" s="229"/>
      <c r="CJ18" s="229"/>
      <c r="CK18" s="229"/>
      <c r="CL18" s="229"/>
      <c r="CM18" s="229"/>
      <c r="CN18" s="229"/>
      <c r="CO18" s="229"/>
      <c r="CP18" s="229"/>
      <c r="CQ18" s="229"/>
      <c r="CR18" s="229"/>
      <c r="CS18" s="229"/>
      <c r="CT18" s="229"/>
      <c r="CU18" s="229"/>
      <c r="CV18" s="229"/>
      <c r="CW18" s="229"/>
      <c r="CX18" s="229"/>
      <c r="CY18" s="229"/>
      <c r="CZ18" s="229"/>
      <c r="DA18" s="229"/>
      <c r="DB18" s="229"/>
      <c r="DC18" s="229"/>
      <c r="DD18" s="229"/>
      <c r="DE18" s="229"/>
      <c r="DF18" s="229"/>
      <c r="DG18" s="229"/>
      <c r="DH18" s="39"/>
      <c r="DI18" s="39"/>
      <c r="DJ18" s="56">
        <v>76900</v>
      </c>
      <c r="DK18" s="66">
        <f>76900+131089</f>
        <v>207989</v>
      </c>
      <c r="DL18" s="71">
        <f t="shared" si="0"/>
        <v>131089</v>
      </c>
    </row>
    <row r="19" spans="5:116" s="37" customFormat="1" ht="7.8" customHeight="1">
      <c r="E19" s="240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2"/>
      <c r="AY19" s="39"/>
      <c r="AZ19" s="39"/>
      <c r="BA19" s="112"/>
      <c r="BB19" s="112"/>
      <c r="BC19" s="112"/>
      <c r="BD19" s="41"/>
      <c r="BE19" s="41"/>
      <c r="BF19" s="41"/>
      <c r="BG19" s="39"/>
      <c r="BH19" s="39"/>
      <c r="BI19" s="39"/>
      <c r="BN19" s="78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80"/>
      <c r="DH19" s="39"/>
      <c r="DI19" s="39"/>
      <c r="DJ19" s="56"/>
      <c r="DK19" s="66"/>
      <c r="DL19" s="71"/>
    </row>
    <row r="20" spans="5:116" s="37" customFormat="1" ht="22.8" customHeight="1">
      <c r="E20" s="230" t="s">
        <v>163</v>
      </c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2"/>
      <c r="AY20" s="38" t="s">
        <v>189</v>
      </c>
      <c r="AZ20" s="39"/>
      <c r="BA20" s="113">
        <f>BA22</f>
        <v>29600</v>
      </c>
      <c r="BB20" s="113">
        <f>BB22</f>
        <v>29600</v>
      </c>
      <c r="BC20" s="113">
        <f>BC22</f>
        <v>29600</v>
      </c>
      <c r="BD20" s="40">
        <f>BA20</f>
        <v>29600</v>
      </c>
      <c r="BE20" s="40">
        <f>BB20</f>
        <v>29600</v>
      </c>
      <c r="BF20" s="40">
        <f>BC20</f>
        <v>29600</v>
      </c>
      <c r="BG20" s="39"/>
      <c r="BH20" s="39"/>
      <c r="BI20" s="39"/>
      <c r="BN20" s="230" t="s">
        <v>163</v>
      </c>
      <c r="BO20" s="231"/>
      <c r="BP20" s="231"/>
      <c r="BQ20" s="231"/>
      <c r="BR20" s="231"/>
      <c r="BS20" s="231"/>
      <c r="BT20" s="231"/>
      <c r="BU20" s="231"/>
      <c r="BV20" s="231"/>
      <c r="BW20" s="231"/>
      <c r="BX20" s="231"/>
      <c r="BY20" s="231"/>
      <c r="BZ20" s="231"/>
      <c r="CA20" s="231"/>
      <c r="CB20" s="231"/>
      <c r="CC20" s="231"/>
      <c r="CD20" s="231"/>
      <c r="CE20" s="231"/>
      <c r="CF20" s="231"/>
      <c r="CG20" s="231"/>
      <c r="CH20" s="231"/>
      <c r="CI20" s="231"/>
      <c r="CJ20" s="231"/>
      <c r="CK20" s="231"/>
      <c r="CL20" s="231"/>
      <c r="CM20" s="231"/>
      <c r="CN20" s="231"/>
      <c r="CO20" s="231"/>
      <c r="CP20" s="231"/>
      <c r="CQ20" s="231"/>
      <c r="CR20" s="231"/>
      <c r="CS20" s="231"/>
      <c r="CT20" s="231"/>
      <c r="CU20" s="231"/>
      <c r="CV20" s="231"/>
      <c r="CW20" s="231"/>
      <c r="CX20" s="231"/>
      <c r="CY20" s="231"/>
      <c r="CZ20" s="231"/>
      <c r="DA20" s="231"/>
      <c r="DB20" s="231"/>
      <c r="DC20" s="231"/>
      <c r="DD20" s="231"/>
      <c r="DE20" s="231"/>
      <c r="DF20" s="231"/>
      <c r="DG20" s="232"/>
      <c r="DH20" s="38">
        <v>260224001</v>
      </c>
      <c r="DI20" s="39"/>
      <c r="DJ20" s="40">
        <f>DJ22</f>
        <v>78800</v>
      </c>
      <c r="DK20" s="67">
        <f>DK22</f>
        <v>65600</v>
      </c>
      <c r="DL20" s="40">
        <f t="shared" si="0"/>
        <v>-13200</v>
      </c>
    </row>
    <row r="21" spans="5:116" s="37" customFormat="1" ht="10.8" customHeight="1">
      <c r="E21" s="228" t="s">
        <v>82</v>
      </c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39"/>
      <c r="AZ21" s="39"/>
      <c r="BA21" s="112"/>
      <c r="BB21" s="112"/>
      <c r="BC21" s="112"/>
      <c r="BD21" s="41"/>
      <c r="BE21" s="41"/>
      <c r="BF21" s="41"/>
      <c r="BG21" s="39"/>
      <c r="BH21" s="39"/>
      <c r="BI21" s="39"/>
      <c r="BN21" s="228" t="s">
        <v>82</v>
      </c>
      <c r="BO21" s="228"/>
      <c r="BP21" s="228"/>
      <c r="BQ21" s="228"/>
      <c r="BR21" s="228"/>
      <c r="BS21" s="228"/>
      <c r="BT21" s="228"/>
      <c r="BU21" s="228"/>
      <c r="BV21" s="228"/>
      <c r="BW21" s="228"/>
      <c r="BX21" s="228"/>
      <c r="BY21" s="228"/>
      <c r="BZ21" s="228"/>
      <c r="CA21" s="228"/>
      <c r="CB21" s="228"/>
      <c r="CC21" s="228"/>
      <c r="CD21" s="228"/>
      <c r="CE21" s="228"/>
      <c r="CF21" s="228"/>
      <c r="CG21" s="228"/>
      <c r="CH21" s="228"/>
      <c r="CI21" s="228"/>
      <c r="CJ21" s="228"/>
      <c r="CK21" s="228"/>
      <c r="CL21" s="228"/>
      <c r="CM21" s="228"/>
      <c r="CN21" s="228"/>
      <c r="CO21" s="228"/>
      <c r="CP21" s="228"/>
      <c r="CQ21" s="228"/>
      <c r="CR21" s="228"/>
      <c r="CS21" s="228"/>
      <c r="CT21" s="228"/>
      <c r="CU21" s="228"/>
      <c r="CV21" s="228"/>
      <c r="CW21" s="228"/>
      <c r="CX21" s="228"/>
      <c r="CY21" s="228"/>
      <c r="CZ21" s="228"/>
      <c r="DA21" s="228"/>
      <c r="DB21" s="228"/>
      <c r="DC21" s="228"/>
      <c r="DD21" s="228"/>
      <c r="DE21" s="228"/>
      <c r="DF21" s="228"/>
      <c r="DG21" s="228"/>
      <c r="DH21" s="39"/>
      <c r="DI21" s="39"/>
      <c r="DJ21" s="41"/>
      <c r="DK21" s="65"/>
      <c r="DL21" s="71">
        <f t="shared" si="0"/>
        <v>0</v>
      </c>
    </row>
    <row r="22" spans="5:116" s="37" customFormat="1" ht="22.8" customHeight="1">
      <c r="E22" s="229" t="s">
        <v>103</v>
      </c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  <c r="AJ22" s="229"/>
      <c r="AK22" s="229"/>
      <c r="AL22" s="229"/>
      <c r="AM22" s="229"/>
      <c r="AN22" s="229"/>
      <c r="AO22" s="229"/>
      <c r="AP22" s="229"/>
      <c r="AQ22" s="229"/>
      <c r="AR22" s="229"/>
      <c r="AS22" s="229"/>
      <c r="AT22" s="229"/>
      <c r="AU22" s="229"/>
      <c r="AV22" s="229"/>
      <c r="AW22" s="229"/>
      <c r="AX22" s="229"/>
      <c r="AY22" s="39"/>
      <c r="AZ22" s="39"/>
      <c r="BA22" s="112">
        <v>29600</v>
      </c>
      <c r="BB22" s="112">
        <v>29600</v>
      </c>
      <c r="BC22" s="112">
        <v>29600</v>
      </c>
      <c r="BD22" s="41">
        <f t="shared" ref="BD22:BF23" si="3">BA22</f>
        <v>29600</v>
      </c>
      <c r="BE22" s="41">
        <f t="shared" si="3"/>
        <v>29600</v>
      </c>
      <c r="BF22" s="41">
        <f t="shared" si="3"/>
        <v>29600</v>
      </c>
      <c r="BG22" s="39"/>
      <c r="BH22" s="39"/>
      <c r="BI22" s="39"/>
      <c r="BN22" s="229" t="s">
        <v>103</v>
      </c>
      <c r="BO22" s="229"/>
      <c r="BP22" s="229"/>
      <c r="BQ22" s="229"/>
      <c r="BR22" s="229"/>
      <c r="BS22" s="229"/>
      <c r="BT22" s="229"/>
      <c r="BU22" s="229"/>
      <c r="BV22" s="229"/>
      <c r="BW22" s="229"/>
      <c r="BX22" s="229"/>
      <c r="BY22" s="229"/>
      <c r="BZ22" s="229"/>
      <c r="CA22" s="229"/>
      <c r="CB22" s="229"/>
      <c r="CC22" s="229"/>
      <c r="CD22" s="229"/>
      <c r="CE22" s="229"/>
      <c r="CF22" s="229"/>
      <c r="CG22" s="229"/>
      <c r="CH22" s="229"/>
      <c r="CI22" s="229"/>
      <c r="CJ22" s="229"/>
      <c r="CK22" s="229"/>
      <c r="CL22" s="229"/>
      <c r="CM22" s="229"/>
      <c r="CN22" s="229"/>
      <c r="CO22" s="229"/>
      <c r="CP22" s="229"/>
      <c r="CQ22" s="229"/>
      <c r="CR22" s="229"/>
      <c r="CS22" s="229"/>
      <c r="CT22" s="229"/>
      <c r="CU22" s="229"/>
      <c r="CV22" s="229"/>
      <c r="CW22" s="229"/>
      <c r="CX22" s="229"/>
      <c r="CY22" s="229"/>
      <c r="CZ22" s="229"/>
      <c r="DA22" s="229"/>
      <c r="DB22" s="229"/>
      <c r="DC22" s="229"/>
      <c r="DD22" s="229"/>
      <c r="DE22" s="229"/>
      <c r="DF22" s="229"/>
      <c r="DG22" s="229"/>
      <c r="DH22" s="39"/>
      <c r="DI22" s="39"/>
      <c r="DJ22" s="41">
        <v>78800</v>
      </c>
      <c r="DK22" s="65">
        <f>78800-13200</f>
        <v>65600</v>
      </c>
      <c r="DL22" s="71">
        <f t="shared" si="0"/>
        <v>-13200</v>
      </c>
    </row>
    <row r="23" spans="5:116" s="37" customFormat="1" ht="22.8" customHeight="1">
      <c r="E23" s="230" t="s">
        <v>163</v>
      </c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231"/>
      <c r="AV23" s="231"/>
      <c r="AW23" s="231"/>
      <c r="AX23" s="232"/>
      <c r="AY23" s="38">
        <v>260224002</v>
      </c>
      <c r="AZ23" s="39"/>
      <c r="BA23" s="113">
        <f>BA25</f>
        <v>0</v>
      </c>
      <c r="BB23" s="113">
        <f>BB25</f>
        <v>0</v>
      </c>
      <c r="BC23" s="113">
        <f>BC25</f>
        <v>0</v>
      </c>
      <c r="BD23" s="40">
        <f t="shared" si="3"/>
        <v>0</v>
      </c>
      <c r="BE23" s="40">
        <f t="shared" si="3"/>
        <v>0</v>
      </c>
      <c r="BF23" s="40">
        <f t="shared" si="3"/>
        <v>0</v>
      </c>
      <c r="BG23" s="39"/>
      <c r="BH23" s="39"/>
      <c r="BI23" s="39"/>
      <c r="BN23" s="230" t="s">
        <v>163</v>
      </c>
      <c r="BO23" s="231"/>
      <c r="BP23" s="231"/>
      <c r="BQ23" s="231"/>
      <c r="BR23" s="231"/>
      <c r="BS23" s="231"/>
      <c r="BT23" s="231"/>
      <c r="BU23" s="231"/>
      <c r="BV23" s="231"/>
      <c r="BW23" s="231"/>
      <c r="BX23" s="231"/>
      <c r="BY23" s="231"/>
      <c r="BZ23" s="231"/>
      <c r="CA23" s="231"/>
      <c r="CB23" s="231"/>
      <c r="CC23" s="231"/>
      <c r="CD23" s="231"/>
      <c r="CE23" s="231"/>
      <c r="CF23" s="231"/>
      <c r="CG23" s="231"/>
      <c r="CH23" s="231"/>
      <c r="CI23" s="231"/>
      <c r="CJ23" s="231"/>
      <c r="CK23" s="231"/>
      <c r="CL23" s="231"/>
      <c r="CM23" s="231"/>
      <c r="CN23" s="231"/>
      <c r="CO23" s="231"/>
      <c r="CP23" s="231"/>
      <c r="CQ23" s="231"/>
      <c r="CR23" s="231"/>
      <c r="CS23" s="231"/>
      <c r="CT23" s="231"/>
      <c r="CU23" s="231"/>
      <c r="CV23" s="231"/>
      <c r="CW23" s="231"/>
      <c r="CX23" s="231"/>
      <c r="CY23" s="231"/>
      <c r="CZ23" s="231"/>
      <c r="DA23" s="231"/>
      <c r="DB23" s="231"/>
      <c r="DC23" s="231"/>
      <c r="DD23" s="231"/>
      <c r="DE23" s="231"/>
      <c r="DF23" s="231"/>
      <c r="DG23" s="232"/>
      <c r="DH23" s="38">
        <v>260224002</v>
      </c>
      <c r="DI23" s="39"/>
      <c r="DJ23" s="40">
        <f>DJ25</f>
        <v>3093.56</v>
      </c>
      <c r="DK23" s="67">
        <f>DK25</f>
        <v>3093.56</v>
      </c>
      <c r="DL23" s="40">
        <f t="shared" si="0"/>
        <v>0</v>
      </c>
    </row>
    <row r="24" spans="5:116" s="37" customFormat="1" ht="10.8" customHeight="1">
      <c r="E24" s="228" t="s">
        <v>82</v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39"/>
      <c r="AZ24" s="39"/>
      <c r="BA24" s="112"/>
      <c r="BB24" s="112"/>
      <c r="BC24" s="112"/>
      <c r="BD24" s="41"/>
      <c r="BE24" s="41"/>
      <c r="BF24" s="41"/>
      <c r="BG24" s="39"/>
      <c r="BH24" s="39"/>
      <c r="BI24" s="39"/>
      <c r="BN24" s="228" t="s">
        <v>82</v>
      </c>
      <c r="BO24" s="228"/>
      <c r="BP24" s="228"/>
      <c r="BQ24" s="228"/>
      <c r="BR24" s="228"/>
      <c r="BS24" s="228"/>
      <c r="BT24" s="228"/>
      <c r="BU24" s="228"/>
      <c r="BV24" s="228"/>
      <c r="BW24" s="228"/>
      <c r="BX24" s="228"/>
      <c r="BY24" s="228"/>
      <c r="BZ24" s="228"/>
      <c r="CA24" s="228"/>
      <c r="CB24" s="228"/>
      <c r="CC24" s="228"/>
      <c r="CD24" s="228"/>
      <c r="CE24" s="228"/>
      <c r="CF24" s="228"/>
      <c r="CG24" s="228"/>
      <c r="CH24" s="228"/>
      <c r="CI24" s="228"/>
      <c r="CJ24" s="228"/>
      <c r="CK24" s="228"/>
      <c r="CL24" s="228"/>
      <c r="CM24" s="228"/>
      <c r="CN24" s="228"/>
      <c r="CO24" s="228"/>
      <c r="CP24" s="228"/>
      <c r="CQ24" s="228"/>
      <c r="CR24" s="228"/>
      <c r="CS24" s="228"/>
      <c r="CT24" s="228"/>
      <c r="CU24" s="228"/>
      <c r="CV24" s="228"/>
      <c r="CW24" s="228"/>
      <c r="CX24" s="228"/>
      <c r="CY24" s="228"/>
      <c r="CZ24" s="228"/>
      <c r="DA24" s="228"/>
      <c r="DB24" s="228"/>
      <c r="DC24" s="228"/>
      <c r="DD24" s="228"/>
      <c r="DE24" s="228"/>
      <c r="DF24" s="228"/>
      <c r="DG24" s="228"/>
      <c r="DH24" s="39"/>
      <c r="DI24" s="39"/>
      <c r="DJ24" s="41"/>
      <c r="DK24" s="65"/>
      <c r="DL24" s="71">
        <f t="shared" si="0"/>
        <v>0</v>
      </c>
    </row>
    <row r="25" spans="5:116" s="37" customFormat="1" ht="22.8" customHeight="1">
      <c r="E25" s="229" t="s">
        <v>164</v>
      </c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229"/>
      <c r="AQ25" s="229"/>
      <c r="AR25" s="229"/>
      <c r="AS25" s="229"/>
      <c r="AT25" s="229"/>
      <c r="AU25" s="229"/>
      <c r="AV25" s="229"/>
      <c r="AW25" s="229"/>
      <c r="AX25" s="229"/>
      <c r="AY25" s="39"/>
      <c r="AZ25" s="39"/>
      <c r="BA25" s="112">
        <v>0</v>
      </c>
      <c r="BB25" s="112">
        <v>0</v>
      </c>
      <c r="BC25" s="112">
        <v>0</v>
      </c>
      <c r="BD25" s="41">
        <f t="shared" ref="BD25:BF26" si="4">BA25</f>
        <v>0</v>
      </c>
      <c r="BE25" s="41">
        <f t="shared" si="4"/>
        <v>0</v>
      </c>
      <c r="BF25" s="41">
        <f t="shared" si="4"/>
        <v>0</v>
      </c>
      <c r="BG25" s="39"/>
      <c r="BH25" s="39"/>
      <c r="BI25" s="39"/>
      <c r="BN25" s="229" t="s">
        <v>164</v>
      </c>
      <c r="BO25" s="229"/>
      <c r="BP25" s="229"/>
      <c r="BQ25" s="229"/>
      <c r="BR25" s="229"/>
      <c r="BS25" s="229"/>
      <c r="BT25" s="229"/>
      <c r="BU25" s="229"/>
      <c r="BV25" s="229"/>
      <c r="BW25" s="229"/>
      <c r="BX25" s="229"/>
      <c r="BY25" s="229"/>
      <c r="BZ25" s="229"/>
      <c r="CA25" s="229"/>
      <c r="CB25" s="229"/>
      <c r="CC25" s="229"/>
      <c r="CD25" s="229"/>
      <c r="CE25" s="229"/>
      <c r="CF25" s="229"/>
      <c r="CG25" s="229"/>
      <c r="CH25" s="229"/>
      <c r="CI25" s="229"/>
      <c r="CJ25" s="229"/>
      <c r="CK25" s="229"/>
      <c r="CL25" s="229"/>
      <c r="CM25" s="229"/>
      <c r="CN25" s="229"/>
      <c r="CO25" s="229"/>
      <c r="CP25" s="229"/>
      <c r="CQ25" s="229"/>
      <c r="CR25" s="229"/>
      <c r="CS25" s="229"/>
      <c r="CT25" s="229"/>
      <c r="CU25" s="229"/>
      <c r="CV25" s="229"/>
      <c r="CW25" s="229"/>
      <c r="CX25" s="229"/>
      <c r="CY25" s="229"/>
      <c r="CZ25" s="229"/>
      <c r="DA25" s="229"/>
      <c r="DB25" s="229"/>
      <c r="DC25" s="229"/>
      <c r="DD25" s="229"/>
      <c r="DE25" s="229"/>
      <c r="DF25" s="229"/>
      <c r="DG25" s="229"/>
      <c r="DH25" s="39"/>
      <c r="DI25" s="39"/>
      <c r="DJ25" s="41">
        <f>2900+193.56</f>
        <v>3093.56</v>
      </c>
      <c r="DK25" s="65">
        <f>2900+193.56</f>
        <v>3093.56</v>
      </c>
      <c r="DL25" s="71">
        <f t="shared" si="0"/>
        <v>0</v>
      </c>
    </row>
    <row r="26" spans="5:116" s="37" customFormat="1" ht="22.8" customHeight="1">
      <c r="E26" s="230" t="s">
        <v>163</v>
      </c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1"/>
      <c r="AL26" s="231"/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2"/>
      <c r="AY26" s="38" t="s">
        <v>191</v>
      </c>
      <c r="AZ26" s="39"/>
      <c r="BA26" s="113">
        <f>BA28</f>
        <v>6000</v>
      </c>
      <c r="BB26" s="113">
        <f>BB28</f>
        <v>6000</v>
      </c>
      <c r="BC26" s="113">
        <f>BC28</f>
        <v>6000</v>
      </c>
      <c r="BD26" s="40">
        <f t="shared" si="4"/>
        <v>6000</v>
      </c>
      <c r="BE26" s="40">
        <f t="shared" si="4"/>
        <v>6000</v>
      </c>
      <c r="BF26" s="40">
        <f t="shared" si="4"/>
        <v>6000</v>
      </c>
      <c r="BG26" s="39"/>
      <c r="BH26" s="39"/>
      <c r="BI26" s="39"/>
      <c r="BN26" s="230" t="s">
        <v>163</v>
      </c>
      <c r="BO26" s="231"/>
      <c r="BP26" s="231"/>
      <c r="BQ26" s="231"/>
      <c r="BR26" s="231"/>
      <c r="BS26" s="231"/>
      <c r="BT26" s="231"/>
      <c r="BU26" s="231"/>
      <c r="BV26" s="231"/>
      <c r="BW26" s="231"/>
      <c r="BX26" s="231"/>
      <c r="BY26" s="231"/>
      <c r="BZ26" s="231"/>
      <c r="CA26" s="231"/>
      <c r="CB26" s="231"/>
      <c r="CC26" s="231"/>
      <c r="CD26" s="231"/>
      <c r="CE26" s="231"/>
      <c r="CF26" s="231"/>
      <c r="CG26" s="231"/>
      <c r="CH26" s="231"/>
      <c r="CI26" s="231"/>
      <c r="CJ26" s="231"/>
      <c r="CK26" s="231"/>
      <c r="CL26" s="231"/>
      <c r="CM26" s="231"/>
      <c r="CN26" s="231"/>
      <c r="CO26" s="231"/>
      <c r="CP26" s="231"/>
      <c r="CQ26" s="231"/>
      <c r="CR26" s="231"/>
      <c r="CS26" s="231"/>
      <c r="CT26" s="231"/>
      <c r="CU26" s="231"/>
      <c r="CV26" s="231"/>
      <c r="CW26" s="231"/>
      <c r="CX26" s="231"/>
      <c r="CY26" s="231"/>
      <c r="CZ26" s="231"/>
      <c r="DA26" s="231"/>
      <c r="DB26" s="231"/>
      <c r="DC26" s="231"/>
      <c r="DD26" s="231"/>
      <c r="DE26" s="231"/>
      <c r="DF26" s="231"/>
      <c r="DG26" s="232"/>
      <c r="DH26" s="38">
        <v>260224003</v>
      </c>
      <c r="DI26" s="39"/>
      <c r="DJ26" s="40">
        <f>DJ28</f>
        <v>6000</v>
      </c>
      <c r="DK26" s="67">
        <f>DK28</f>
        <v>6000</v>
      </c>
      <c r="DL26" s="40">
        <f t="shared" si="0"/>
        <v>0</v>
      </c>
    </row>
    <row r="27" spans="5:116" s="37" customFormat="1" ht="10.8" customHeight="1">
      <c r="E27" s="228" t="s">
        <v>82</v>
      </c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28"/>
      <c r="AU27" s="228"/>
      <c r="AV27" s="228"/>
      <c r="AW27" s="228"/>
      <c r="AX27" s="228"/>
      <c r="AY27" s="39"/>
      <c r="AZ27" s="39"/>
      <c r="BA27" s="112"/>
      <c r="BB27" s="112"/>
      <c r="BC27" s="112"/>
      <c r="BD27" s="41"/>
      <c r="BE27" s="41"/>
      <c r="BF27" s="41"/>
      <c r="BG27" s="39"/>
      <c r="BH27" s="39"/>
      <c r="BI27" s="39"/>
      <c r="BN27" s="228" t="s">
        <v>82</v>
      </c>
      <c r="BO27" s="228"/>
      <c r="BP27" s="228"/>
      <c r="BQ27" s="228"/>
      <c r="BR27" s="228"/>
      <c r="BS27" s="228"/>
      <c r="BT27" s="228"/>
      <c r="BU27" s="228"/>
      <c r="BV27" s="228"/>
      <c r="BW27" s="228"/>
      <c r="BX27" s="228"/>
      <c r="BY27" s="228"/>
      <c r="BZ27" s="228"/>
      <c r="CA27" s="228"/>
      <c r="CB27" s="228"/>
      <c r="CC27" s="228"/>
      <c r="CD27" s="228"/>
      <c r="CE27" s="228"/>
      <c r="CF27" s="228"/>
      <c r="CG27" s="228"/>
      <c r="CH27" s="228"/>
      <c r="CI27" s="228"/>
      <c r="CJ27" s="228"/>
      <c r="CK27" s="228"/>
      <c r="CL27" s="228"/>
      <c r="CM27" s="228"/>
      <c r="CN27" s="228"/>
      <c r="CO27" s="228"/>
      <c r="CP27" s="228"/>
      <c r="CQ27" s="228"/>
      <c r="CR27" s="228"/>
      <c r="CS27" s="228"/>
      <c r="CT27" s="228"/>
      <c r="CU27" s="228"/>
      <c r="CV27" s="228"/>
      <c r="CW27" s="228"/>
      <c r="CX27" s="228"/>
      <c r="CY27" s="228"/>
      <c r="CZ27" s="228"/>
      <c r="DA27" s="228"/>
      <c r="DB27" s="228"/>
      <c r="DC27" s="228"/>
      <c r="DD27" s="228"/>
      <c r="DE27" s="228"/>
      <c r="DF27" s="228"/>
      <c r="DG27" s="228"/>
      <c r="DH27" s="39"/>
      <c r="DI27" s="39"/>
      <c r="DJ27" s="41"/>
      <c r="DK27" s="65"/>
      <c r="DL27" s="71">
        <f t="shared" si="0"/>
        <v>0</v>
      </c>
    </row>
    <row r="28" spans="5:116" s="37" customFormat="1" ht="17.399999999999999" customHeight="1">
      <c r="E28" s="229" t="s">
        <v>164</v>
      </c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39"/>
      <c r="AZ28" s="39"/>
      <c r="BA28" s="112">
        <v>6000</v>
      </c>
      <c r="BB28" s="112">
        <v>6000</v>
      </c>
      <c r="BC28" s="112">
        <v>6000</v>
      </c>
      <c r="BD28" s="41">
        <f t="shared" ref="BD28:BF29" si="5">BA28</f>
        <v>6000</v>
      </c>
      <c r="BE28" s="41">
        <f t="shared" si="5"/>
        <v>6000</v>
      </c>
      <c r="BF28" s="41">
        <f t="shared" si="5"/>
        <v>6000</v>
      </c>
      <c r="BG28" s="39"/>
      <c r="BH28" s="39"/>
      <c r="BI28" s="39"/>
      <c r="BN28" s="229" t="s">
        <v>164</v>
      </c>
      <c r="BO28" s="229"/>
      <c r="BP28" s="229"/>
      <c r="BQ28" s="229"/>
      <c r="BR28" s="229"/>
      <c r="BS28" s="229"/>
      <c r="BT28" s="229"/>
      <c r="BU28" s="229"/>
      <c r="BV28" s="229"/>
      <c r="BW28" s="229"/>
      <c r="BX28" s="229"/>
      <c r="BY28" s="229"/>
      <c r="BZ28" s="229"/>
      <c r="CA28" s="229"/>
      <c r="CB28" s="229"/>
      <c r="CC28" s="229"/>
      <c r="CD28" s="229"/>
      <c r="CE28" s="229"/>
      <c r="CF28" s="229"/>
      <c r="CG28" s="229"/>
      <c r="CH28" s="229"/>
      <c r="CI28" s="229"/>
      <c r="CJ28" s="229"/>
      <c r="CK28" s="229"/>
      <c r="CL28" s="229"/>
      <c r="CM28" s="229"/>
      <c r="CN28" s="229"/>
      <c r="CO28" s="229"/>
      <c r="CP28" s="229"/>
      <c r="CQ28" s="229"/>
      <c r="CR28" s="229"/>
      <c r="CS28" s="229"/>
      <c r="CT28" s="229"/>
      <c r="CU28" s="229"/>
      <c r="CV28" s="229"/>
      <c r="CW28" s="229"/>
      <c r="CX28" s="229"/>
      <c r="CY28" s="229"/>
      <c r="CZ28" s="229"/>
      <c r="DA28" s="229"/>
      <c r="DB28" s="229"/>
      <c r="DC28" s="229"/>
      <c r="DD28" s="229"/>
      <c r="DE28" s="229"/>
      <c r="DF28" s="229"/>
      <c r="DG28" s="229"/>
      <c r="DH28" s="39"/>
      <c r="DI28" s="39"/>
      <c r="DJ28" s="41">
        <v>6000</v>
      </c>
      <c r="DK28" s="65">
        <v>6000</v>
      </c>
      <c r="DL28" s="71">
        <f t="shared" si="0"/>
        <v>0</v>
      </c>
    </row>
    <row r="29" spans="5:116" s="37" customFormat="1" ht="22.8" customHeight="1">
      <c r="E29" s="230" t="s">
        <v>163</v>
      </c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1"/>
      <c r="AV29" s="231"/>
      <c r="AW29" s="231"/>
      <c r="AX29" s="232"/>
      <c r="AY29" s="38">
        <v>260224007</v>
      </c>
      <c r="AZ29" s="39"/>
      <c r="BA29" s="113">
        <f>BA31</f>
        <v>0</v>
      </c>
      <c r="BB29" s="113">
        <f>BB31</f>
        <v>0</v>
      </c>
      <c r="BC29" s="113">
        <f>BC31</f>
        <v>0</v>
      </c>
      <c r="BD29" s="40">
        <f t="shared" si="5"/>
        <v>0</v>
      </c>
      <c r="BE29" s="40">
        <f t="shared" si="5"/>
        <v>0</v>
      </c>
      <c r="BF29" s="40">
        <f t="shared" si="5"/>
        <v>0</v>
      </c>
      <c r="BG29" s="39"/>
      <c r="BH29" s="39"/>
      <c r="BI29" s="39"/>
      <c r="BN29" s="230" t="s">
        <v>163</v>
      </c>
      <c r="BO29" s="231"/>
      <c r="BP29" s="231"/>
      <c r="BQ29" s="231"/>
      <c r="BR29" s="231"/>
      <c r="BS29" s="231"/>
      <c r="BT29" s="231"/>
      <c r="BU29" s="231"/>
      <c r="BV29" s="231"/>
      <c r="BW29" s="231"/>
      <c r="BX29" s="231"/>
      <c r="BY29" s="231"/>
      <c r="BZ29" s="231"/>
      <c r="CA29" s="231"/>
      <c r="CB29" s="231"/>
      <c r="CC29" s="231"/>
      <c r="CD29" s="231"/>
      <c r="CE29" s="231"/>
      <c r="CF29" s="231"/>
      <c r="CG29" s="231"/>
      <c r="CH29" s="231"/>
      <c r="CI29" s="231"/>
      <c r="CJ29" s="231"/>
      <c r="CK29" s="231"/>
      <c r="CL29" s="231"/>
      <c r="CM29" s="231"/>
      <c r="CN29" s="231"/>
      <c r="CO29" s="231"/>
      <c r="CP29" s="231"/>
      <c r="CQ29" s="231"/>
      <c r="CR29" s="231"/>
      <c r="CS29" s="231"/>
      <c r="CT29" s="231"/>
      <c r="CU29" s="231"/>
      <c r="CV29" s="231"/>
      <c r="CW29" s="231"/>
      <c r="CX29" s="231"/>
      <c r="CY29" s="231"/>
      <c r="CZ29" s="231"/>
      <c r="DA29" s="231"/>
      <c r="DB29" s="231"/>
      <c r="DC29" s="231"/>
      <c r="DD29" s="231"/>
      <c r="DE29" s="231"/>
      <c r="DF29" s="231"/>
      <c r="DG29" s="232"/>
      <c r="DH29" s="38">
        <v>260224007</v>
      </c>
      <c r="DI29" s="39"/>
      <c r="DJ29" s="40">
        <f>DJ31</f>
        <v>44500</v>
      </c>
      <c r="DK29" s="67">
        <f>DK31</f>
        <v>44500</v>
      </c>
      <c r="DL29" s="40">
        <f t="shared" si="0"/>
        <v>0</v>
      </c>
    </row>
    <row r="30" spans="5:116" s="37" customFormat="1" ht="10.8" customHeight="1">
      <c r="E30" s="228" t="s">
        <v>82</v>
      </c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  <c r="AN30" s="228"/>
      <c r="AO30" s="228"/>
      <c r="AP30" s="228"/>
      <c r="AQ30" s="228"/>
      <c r="AR30" s="228"/>
      <c r="AS30" s="228"/>
      <c r="AT30" s="228"/>
      <c r="AU30" s="228"/>
      <c r="AV30" s="228"/>
      <c r="AW30" s="228"/>
      <c r="AX30" s="228"/>
      <c r="AY30" s="39"/>
      <c r="AZ30" s="39"/>
      <c r="BA30" s="112"/>
      <c r="BB30" s="112"/>
      <c r="BC30" s="112"/>
      <c r="BD30" s="41"/>
      <c r="BE30" s="41"/>
      <c r="BF30" s="41"/>
      <c r="BG30" s="39"/>
      <c r="BH30" s="39"/>
      <c r="BI30" s="39"/>
      <c r="BN30" s="228" t="s">
        <v>82</v>
      </c>
      <c r="BO30" s="228"/>
      <c r="BP30" s="228"/>
      <c r="BQ30" s="228"/>
      <c r="BR30" s="228"/>
      <c r="BS30" s="228"/>
      <c r="BT30" s="228"/>
      <c r="BU30" s="228"/>
      <c r="BV30" s="228"/>
      <c r="BW30" s="228"/>
      <c r="BX30" s="228"/>
      <c r="BY30" s="228"/>
      <c r="BZ30" s="228"/>
      <c r="CA30" s="228"/>
      <c r="CB30" s="228"/>
      <c r="CC30" s="228"/>
      <c r="CD30" s="228"/>
      <c r="CE30" s="228"/>
      <c r="CF30" s="228"/>
      <c r="CG30" s="228"/>
      <c r="CH30" s="228"/>
      <c r="CI30" s="228"/>
      <c r="CJ30" s="228"/>
      <c r="CK30" s="228"/>
      <c r="CL30" s="228"/>
      <c r="CM30" s="228"/>
      <c r="CN30" s="228"/>
      <c r="CO30" s="228"/>
      <c r="CP30" s="228"/>
      <c r="CQ30" s="228"/>
      <c r="CR30" s="228"/>
      <c r="CS30" s="228"/>
      <c r="CT30" s="228"/>
      <c r="CU30" s="228"/>
      <c r="CV30" s="228"/>
      <c r="CW30" s="228"/>
      <c r="CX30" s="228"/>
      <c r="CY30" s="228"/>
      <c r="CZ30" s="228"/>
      <c r="DA30" s="228"/>
      <c r="DB30" s="228"/>
      <c r="DC30" s="228"/>
      <c r="DD30" s="228"/>
      <c r="DE30" s="228"/>
      <c r="DF30" s="228"/>
      <c r="DG30" s="228"/>
      <c r="DH30" s="39"/>
      <c r="DI30" s="39"/>
      <c r="DJ30" s="41"/>
      <c r="DK30" s="65"/>
      <c r="DL30" s="71">
        <f t="shared" si="0"/>
        <v>0</v>
      </c>
    </row>
    <row r="31" spans="5:116" s="37" customFormat="1" ht="17.399999999999999" customHeight="1">
      <c r="E31" s="229" t="s">
        <v>165</v>
      </c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39"/>
      <c r="AZ31" s="39"/>
      <c r="BA31" s="112">
        <v>0</v>
      </c>
      <c r="BB31" s="112">
        <v>0</v>
      </c>
      <c r="BC31" s="112">
        <v>0</v>
      </c>
      <c r="BD31" s="41">
        <f t="shared" ref="BD31:BF32" si="6">BA31</f>
        <v>0</v>
      </c>
      <c r="BE31" s="41">
        <f t="shared" si="6"/>
        <v>0</v>
      </c>
      <c r="BF31" s="41">
        <f t="shared" si="6"/>
        <v>0</v>
      </c>
      <c r="BG31" s="39"/>
      <c r="BH31" s="39"/>
      <c r="BI31" s="39"/>
      <c r="BN31" s="229" t="s">
        <v>165</v>
      </c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29"/>
      <c r="CA31" s="229"/>
      <c r="CB31" s="229"/>
      <c r="CC31" s="229"/>
      <c r="CD31" s="229"/>
      <c r="CE31" s="229"/>
      <c r="CF31" s="229"/>
      <c r="CG31" s="229"/>
      <c r="CH31" s="229"/>
      <c r="CI31" s="229"/>
      <c r="CJ31" s="229"/>
      <c r="CK31" s="229"/>
      <c r="CL31" s="229"/>
      <c r="CM31" s="229"/>
      <c r="CN31" s="229"/>
      <c r="CO31" s="229"/>
      <c r="CP31" s="229"/>
      <c r="CQ31" s="229"/>
      <c r="CR31" s="229"/>
      <c r="CS31" s="229"/>
      <c r="CT31" s="229"/>
      <c r="CU31" s="229"/>
      <c r="CV31" s="229"/>
      <c r="CW31" s="229"/>
      <c r="CX31" s="229"/>
      <c r="CY31" s="229"/>
      <c r="CZ31" s="229"/>
      <c r="DA31" s="229"/>
      <c r="DB31" s="229"/>
      <c r="DC31" s="229"/>
      <c r="DD31" s="229"/>
      <c r="DE31" s="229"/>
      <c r="DF31" s="229"/>
      <c r="DG31" s="229"/>
      <c r="DH31" s="39"/>
      <c r="DI31" s="39"/>
      <c r="DJ31" s="41">
        <v>44500</v>
      </c>
      <c r="DK31" s="65">
        <v>44500</v>
      </c>
      <c r="DL31" s="71">
        <f t="shared" si="0"/>
        <v>0</v>
      </c>
    </row>
    <row r="32" spans="5:116" s="37" customFormat="1" ht="22.8" customHeight="1">
      <c r="E32" s="230" t="s">
        <v>163</v>
      </c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2"/>
      <c r="AY32" s="38">
        <v>260224008</v>
      </c>
      <c r="AZ32" s="39"/>
      <c r="BA32" s="113">
        <f>BA34</f>
        <v>6000</v>
      </c>
      <c r="BB32" s="113">
        <f>BB34</f>
        <v>6000</v>
      </c>
      <c r="BC32" s="113">
        <f>BC34</f>
        <v>6000</v>
      </c>
      <c r="BD32" s="40">
        <f t="shared" si="6"/>
        <v>6000</v>
      </c>
      <c r="BE32" s="40">
        <f t="shared" si="6"/>
        <v>6000</v>
      </c>
      <c r="BF32" s="40">
        <f t="shared" si="6"/>
        <v>6000</v>
      </c>
      <c r="BG32" s="39"/>
      <c r="BH32" s="39"/>
      <c r="BI32" s="39"/>
      <c r="BN32" s="230" t="s">
        <v>163</v>
      </c>
      <c r="BO32" s="231"/>
      <c r="BP32" s="231"/>
      <c r="BQ32" s="231"/>
      <c r="BR32" s="231"/>
      <c r="BS32" s="231"/>
      <c r="BT32" s="231"/>
      <c r="BU32" s="231"/>
      <c r="BV32" s="231"/>
      <c r="BW32" s="231"/>
      <c r="BX32" s="231"/>
      <c r="BY32" s="231"/>
      <c r="BZ32" s="231"/>
      <c r="CA32" s="231"/>
      <c r="CB32" s="231"/>
      <c r="CC32" s="231"/>
      <c r="CD32" s="231"/>
      <c r="CE32" s="231"/>
      <c r="CF32" s="231"/>
      <c r="CG32" s="231"/>
      <c r="CH32" s="231"/>
      <c r="CI32" s="231"/>
      <c r="CJ32" s="231"/>
      <c r="CK32" s="231"/>
      <c r="CL32" s="231"/>
      <c r="CM32" s="231"/>
      <c r="CN32" s="231"/>
      <c r="CO32" s="231"/>
      <c r="CP32" s="231"/>
      <c r="CQ32" s="231"/>
      <c r="CR32" s="231"/>
      <c r="CS32" s="231"/>
      <c r="CT32" s="231"/>
      <c r="CU32" s="231"/>
      <c r="CV32" s="231"/>
      <c r="CW32" s="231"/>
      <c r="CX32" s="231"/>
      <c r="CY32" s="231"/>
      <c r="CZ32" s="231"/>
      <c r="DA32" s="231"/>
      <c r="DB32" s="231"/>
      <c r="DC32" s="231"/>
      <c r="DD32" s="231"/>
      <c r="DE32" s="231"/>
      <c r="DF32" s="231"/>
      <c r="DG32" s="232"/>
      <c r="DH32" s="38">
        <v>260224008</v>
      </c>
      <c r="DI32" s="39"/>
      <c r="DJ32" s="40">
        <f>DJ34</f>
        <v>9000</v>
      </c>
      <c r="DK32" s="67">
        <f>DK34</f>
        <v>9000</v>
      </c>
      <c r="DL32" s="40">
        <f t="shared" si="0"/>
        <v>0</v>
      </c>
    </row>
    <row r="33" spans="5:116" s="37" customFormat="1" ht="10.8" customHeight="1">
      <c r="E33" s="228" t="s">
        <v>82</v>
      </c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  <c r="AO33" s="228"/>
      <c r="AP33" s="228"/>
      <c r="AQ33" s="228"/>
      <c r="AR33" s="228"/>
      <c r="AS33" s="228"/>
      <c r="AT33" s="228"/>
      <c r="AU33" s="228"/>
      <c r="AV33" s="228"/>
      <c r="AW33" s="228"/>
      <c r="AX33" s="228"/>
      <c r="AY33" s="39"/>
      <c r="AZ33" s="39"/>
      <c r="BA33" s="112"/>
      <c r="BB33" s="112"/>
      <c r="BC33" s="112"/>
      <c r="BD33" s="41"/>
      <c r="BE33" s="41"/>
      <c r="BF33" s="41"/>
      <c r="BG33" s="39"/>
      <c r="BH33" s="39"/>
      <c r="BI33" s="39"/>
      <c r="BN33" s="228" t="s">
        <v>82</v>
      </c>
      <c r="BO33" s="228"/>
      <c r="BP33" s="228"/>
      <c r="BQ33" s="228"/>
      <c r="BR33" s="228"/>
      <c r="BS33" s="228"/>
      <c r="BT33" s="228"/>
      <c r="BU33" s="228"/>
      <c r="BV33" s="228"/>
      <c r="BW33" s="228"/>
      <c r="BX33" s="228"/>
      <c r="BY33" s="228"/>
      <c r="BZ33" s="228"/>
      <c r="CA33" s="228"/>
      <c r="CB33" s="228"/>
      <c r="CC33" s="228"/>
      <c r="CD33" s="228"/>
      <c r="CE33" s="228"/>
      <c r="CF33" s="228"/>
      <c r="CG33" s="228"/>
      <c r="CH33" s="228"/>
      <c r="CI33" s="228"/>
      <c r="CJ33" s="228"/>
      <c r="CK33" s="228"/>
      <c r="CL33" s="228"/>
      <c r="CM33" s="228"/>
      <c r="CN33" s="228"/>
      <c r="CO33" s="228"/>
      <c r="CP33" s="228"/>
      <c r="CQ33" s="228"/>
      <c r="CR33" s="228"/>
      <c r="CS33" s="228"/>
      <c r="CT33" s="228"/>
      <c r="CU33" s="228"/>
      <c r="CV33" s="228"/>
      <c r="CW33" s="228"/>
      <c r="CX33" s="228"/>
      <c r="CY33" s="228"/>
      <c r="CZ33" s="228"/>
      <c r="DA33" s="228"/>
      <c r="DB33" s="228"/>
      <c r="DC33" s="228"/>
      <c r="DD33" s="228"/>
      <c r="DE33" s="228"/>
      <c r="DF33" s="228"/>
      <c r="DG33" s="228"/>
      <c r="DH33" s="39"/>
      <c r="DI33" s="39"/>
      <c r="DJ33" s="41"/>
      <c r="DK33" s="65"/>
      <c r="DL33" s="71">
        <f t="shared" si="0"/>
        <v>0</v>
      </c>
    </row>
    <row r="34" spans="5:116" s="37" customFormat="1" ht="17.399999999999999" customHeight="1">
      <c r="E34" s="229" t="s">
        <v>100</v>
      </c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  <c r="AY34" s="39"/>
      <c r="AZ34" s="39"/>
      <c r="BA34" s="112">
        <v>6000</v>
      </c>
      <c r="BB34" s="112">
        <v>6000</v>
      </c>
      <c r="BC34" s="112">
        <v>6000</v>
      </c>
      <c r="BD34" s="41">
        <f t="shared" ref="BD34:BF35" si="7">BA34</f>
        <v>6000</v>
      </c>
      <c r="BE34" s="41">
        <f t="shared" si="7"/>
        <v>6000</v>
      </c>
      <c r="BF34" s="41">
        <f t="shared" si="7"/>
        <v>6000</v>
      </c>
      <c r="BG34" s="39"/>
      <c r="BH34" s="39"/>
      <c r="BI34" s="39"/>
      <c r="BN34" s="229" t="s">
        <v>100</v>
      </c>
      <c r="BO34" s="229"/>
      <c r="BP34" s="229"/>
      <c r="BQ34" s="229"/>
      <c r="BR34" s="229"/>
      <c r="BS34" s="229"/>
      <c r="BT34" s="229"/>
      <c r="BU34" s="229"/>
      <c r="BV34" s="229"/>
      <c r="BW34" s="229"/>
      <c r="BX34" s="229"/>
      <c r="BY34" s="229"/>
      <c r="BZ34" s="229"/>
      <c r="CA34" s="229"/>
      <c r="CB34" s="229"/>
      <c r="CC34" s="229"/>
      <c r="CD34" s="229"/>
      <c r="CE34" s="229"/>
      <c r="CF34" s="229"/>
      <c r="CG34" s="229"/>
      <c r="CH34" s="229"/>
      <c r="CI34" s="229"/>
      <c r="CJ34" s="229"/>
      <c r="CK34" s="229"/>
      <c r="CL34" s="229"/>
      <c r="CM34" s="229"/>
      <c r="CN34" s="229"/>
      <c r="CO34" s="229"/>
      <c r="CP34" s="229"/>
      <c r="CQ34" s="229"/>
      <c r="CR34" s="229"/>
      <c r="CS34" s="229"/>
      <c r="CT34" s="229"/>
      <c r="CU34" s="229"/>
      <c r="CV34" s="229"/>
      <c r="CW34" s="229"/>
      <c r="CX34" s="229"/>
      <c r="CY34" s="229"/>
      <c r="CZ34" s="229"/>
      <c r="DA34" s="229"/>
      <c r="DB34" s="229"/>
      <c r="DC34" s="229"/>
      <c r="DD34" s="229"/>
      <c r="DE34" s="229"/>
      <c r="DF34" s="229"/>
      <c r="DG34" s="229"/>
      <c r="DH34" s="39"/>
      <c r="DI34" s="39"/>
      <c r="DJ34" s="41">
        <v>9000</v>
      </c>
      <c r="DK34" s="65">
        <v>9000</v>
      </c>
      <c r="DL34" s="71">
        <f t="shared" si="0"/>
        <v>0</v>
      </c>
    </row>
    <row r="35" spans="5:116" s="37" customFormat="1" ht="22.8" customHeight="1">
      <c r="E35" s="230" t="s">
        <v>163</v>
      </c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2"/>
      <c r="AY35" s="38">
        <v>260224010</v>
      </c>
      <c r="AZ35" s="39"/>
      <c r="BA35" s="113">
        <f>BA37</f>
        <v>22910</v>
      </c>
      <c r="BB35" s="113">
        <f>BB37</f>
        <v>24555.26</v>
      </c>
      <c r="BC35" s="113">
        <f>BC37</f>
        <v>25537.46</v>
      </c>
      <c r="BD35" s="40">
        <f t="shared" si="7"/>
        <v>22910</v>
      </c>
      <c r="BE35" s="40">
        <f t="shared" si="7"/>
        <v>24555.26</v>
      </c>
      <c r="BF35" s="40">
        <f t="shared" si="7"/>
        <v>25537.46</v>
      </c>
      <c r="BG35" s="39"/>
      <c r="BH35" s="39"/>
      <c r="BI35" s="39"/>
      <c r="BN35" s="230" t="s">
        <v>163</v>
      </c>
      <c r="BO35" s="231"/>
      <c r="BP35" s="231"/>
      <c r="BQ35" s="231"/>
      <c r="BR35" s="231"/>
      <c r="BS35" s="231"/>
      <c r="BT35" s="231"/>
      <c r="BU35" s="231"/>
      <c r="BV35" s="231"/>
      <c r="BW35" s="231"/>
      <c r="BX35" s="231"/>
      <c r="BY35" s="231"/>
      <c r="BZ35" s="231"/>
      <c r="CA35" s="231"/>
      <c r="CB35" s="231"/>
      <c r="CC35" s="231"/>
      <c r="CD35" s="231"/>
      <c r="CE35" s="231"/>
      <c r="CF35" s="231"/>
      <c r="CG35" s="231"/>
      <c r="CH35" s="231"/>
      <c r="CI35" s="231"/>
      <c r="CJ35" s="231"/>
      <c r="CK35" s="231"/>
      <c r="CL35" s="231"/>
      <c r="CM35" s="231"/>
      <c r="CN35" s="231"/>
      <c r="CO35" s="231"/>
      <c r="CP35" s="231"/>
      <c r="CQ35" s="231"/>
      <c r="CR35" s="231"/>
      <c r="CS35" s="231"/>
      <c r="CT35" s="231"/>
      <c r="CU35" s="231"/>
      <c r="CV35" s="231"/>
      <c r="CW35" s="231"/>
      <c r="CX35" s="231"/>
      <c r="CY35" s="231"/>
      <c r="CZ35" s="231"/>
      <c r="DA35" s="231"/>
      <c r="DB35" s="231"/>
      <c r="DC35" s="231"/>
      <c r="DD35" s="231"/>
      <c r="DE35" s="231"/>
      <c r="DF35" s="231"/>
      <c r="DG35" s="232"/>
      <c r="DH35" s="38">
        <v>260224010</v>
      </c>
      <c r="DI35" s="39"/>
      <c r="DJ35" s="40">
        <f>DJ37</f>
        <v>78750</v>
      </c>
      <c r="DK35" s="67">
        <f>DK37</f>
        <v>78750</v>
      </c>
      <c r="DL35" s="40">
        <f t="shared" si="0"/>
        <v>0</v>
      </c>
    </row>
    <row r="36" spans="5:116" s="37" customFormat="1" ht="10.8" customHeight="1">
      <c r="E36" s="228" t="s">
        <v>82</v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39"/>
      <c r="AZ36" s="39"/>
      <c r="BA36" s="112"/>
      <c r="BB36" s="112"/>
      <c r="BC36" s="112"/>
      <c r="BD36" s="41"/>
      <c r="BE36" s="41"/>
      <c r="BF36" s="41"/>
      <c r="BG36" s="39"/>
      <c r="BH36" s="39"/>
      <c r="BI36" s="39"/>
      <c r="BN36" s="228" t="s">
        <v>82</v>
      </c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39"/>
      <c r="DI36" s="39"/>
      <c r="DJ36" s="41"/>
      <c r="DK36" s="65"/>
      <c r="DL36" s="71">
        <f t="shared" si="0"/>
        <v>0</v>
      </c>
    </row>
    <row r="37" spans="5:116" s="37" customFormat="1" ht="20.399999999999999" customHeight="1">
      <c r="E37" s="229" t="s">
        <v>165</v>
      </c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39"/>
      <c r="AZ37" s="39"/>
      <c r="BA37" s="112">
        <f>23612.78-702.78</f>
        <v>22910</v>
      </c>
      <c r="BB37" s="112">
        <v>24555.26</v>
      </c>
      <c r="BC37" s="112">
        <v>25537.46</v>
      </c>
      <c r="BD37" s="41">
        <f t="shared" ref="BD37:BF38" si="8">BA37</f>
        <v>22910</v>
      </c>
      <c r="BE37" s="41">
        <f t="shared" si="8"/>
        <v>24555.26</v>
      </c>
      <c r="BF37" s="41">
        <f t="shared" si="8"/>
        <v>25537.46</v>
      </c>
      <c r="BG37" s="39"/>
      <c r="BH37" s="39"/>
      <c r="BI37" s="39"/>
      <c r="BN37" s="229" t="s">
        <v>165</v>
      </c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39"/>
      <c r="DI37" s="39"/>
      <c r="DJ37" s="41">
        <f>78700+50</f>
        <v>78750</v>
      </c>
      <c r="DK37" s="65">
        <f>78700+50</f>
        <v>78750</v>
      </c>
      <c r="DL37" s="71">
        <f t="shared" si="0"/>
        <v>0</v>
      </c>
    </row>
    <row r="38" spans="5:116" s="37" customFormat="1" ht="20.399999999999999" customHeight="1">
      <c r="E38" s="230" t="s">
        <v>163</v>
      </c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2"/>
      <c r="AY38" s="38">
        <v>2602240</v>
      </c>
      <c r="AZ38" s="39"/>
      <c r="BA38" s="113">
        <f>BA40</f>
        <v>0</v>
      </c>
      <c r="BB38" s="113">
        <f>BB40</f>
        <v>0</v>
      </c>
      <c r="BC38" s="113">
        <f>BC40</f>
        <v>0</v>
      </c>
      <c r="BD38" s="40">
        <f t="shared" si="8"/>
        <v>0</v>
      </c>
      <c r="BE38" s="40">
        <f t="shared" si="8"/>
        <v>0</v>
      </c>
      <c r="BF38" s="40">
        <f t="shared" si="8"/>
        <v>0</v>
      </c>
      <c r="BG38" s="39"/>
      <c r="BH38" s="39"/>
      <c r="BI38" s="39"/>
      <c r="BN38" s="230" t="s">
        <v>163</v>
      </c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1"/>
      <c r="CN38" s="231"/>
      <c r="CO38" s="231"/>
      <c r="CP38" s="231"/>
      <c r="CQ38" s="231"/>
      <c r="CR38" s="231"/>
      <c r="CS38" s="231"/>
      <c r="CT38" s="231"/>
      <c r="CU38" s="231"/>
      <c r="CV38" s="231"/>
      <c r="CW38" s="231"/>
      <c r="CX38" s="231"/>
      <c r="CY38" s="231"/>
      <c r="CZ38" s="231"/>
      <c r="DA38" s="231"/>
      <c r="DB38" s="231"/>
      <c r="DC38" s="231"/>
      <c r="DD38" s="231"/>
      <c r="DE38" s="231"/>
      <c r="DF38" s="231"/>
      <c r="DG38" s="232"/>
      <c r="DH38" s="38">
        <v>260224009</v>
      </c>
      <c r="DI38" s="39"/>
      <c r="DJ38" s="40">
        <f>DJ40</f>
        <v>22500</v>
      </c>
      <c r="DK38" s="67">
        <f>DK40</f>
        <v>22500</v>
      </c>
      <c r="DL38" s="71">
        <f t="shared" si="0"/>
        <v>0</v>
      </c>
    </row>
    <row r="39" spans="5:116" s="37" customFormat="1" ht="10.8" customHeight="1">
      <c r="E39" s="228" t="s">
        <v>82</v>
      </c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28"/>
      <c r="AO39" s="228"/>
      <c r="AP39" s="228"/>
      <c r="AQ39" s="228"/>
      <c r="AR39" s="228"/>
      <c r="AS39" s="228"/>
      <c r="AT39" s="228"/>
      <c r="AU39" s="228"/>
      <c r="AV39" s="228"/>
      <c r="AW39" s="228"/>
      <c r="AX39" s="228"/>
      <c r="AY39" s="39"/>
      <c r="AZ39" s="39"/>
      <c r="BA39" s="112"/>
      <c r="BB39" s="112"/>
      <c r="BC39" s="112"/>
      <c r="BD39" s="41"/>
      <c r="BE39" s="41"/>
      <c r="BF39" s="41"/>
      <c r="BG39" s="39"/>
      <c r="BH39" s="39"/>
      <c r="BI39" s="39"/>
      <c r="BN39" s="228" t="s">
        <v>82</v>
      </c>
      <c r="BO39" s="228"/>
      <c r="BP39" s="228"/>
      <c r="BQ39" s="228"/>
      <c r="BR39" s="228"/>
      <c r="BS39" s="228"/>
      <c r="BT39" s="228"/>
      <c r="BU39" s="228"/>
      <c r="BV39" s="228"/>
      <c r="BW39" s="228"/>
      <c r="BX39" s="228"/>
      <c r="BY39" s="228"/>
      <c r="BZ39" s="228"/>
      <c r="CA39" s="228"/>
      <c r="CB39" s="228"/>
      <c r="CC39" s="228"/>
      <c r="CD39" s="228"/>
      <c r="CE39" s="228"/>
      <c r="CF39" s="228"/>
      <c r="CG39" s="228"/>
      <c r="CH39" s="228"/>
      <c r="CI39" s="228"/>
      <c r="CJ39" s="228"/>
      <c r="CK39" s="228"/>
      <c r="CL39" s="228"/>
      <c r="CM39" s="228"/>
      <c r="CN39" s="228"/>
      <c r="CO39" s="228"/>
      <c r="CP39" s="228"/>
      <c r="CQ39" s="228"/>
      <c r="CR39" s="228"/>
      <c r="CS39" s="228"/>
      <c r="CT39" s="228"/>
      <c r="CU39" s="228"/>
      <c r="CV39" s="228"/>
      <c r="CW39" s="228"/>
      <c r="CX39" s="228"/>
      <c r="CY39" s="228"/>
      <c r="CZ39" s="228"/>
      <c r="DA39" s="228"/>
      <c r="DB39" s="228"/>
      <c r="DC39" s="228"/>
      <c r="DD39" s="228"/>
      <c r="DE39" s="228"/>
      <c r="DF39" s="228"/>
      <c r="DG39" s="228"/>
      <c r="DH39" s="39"/>
      <c r="DI39" s="39"/>
      <c r="DJ39" s="41"/>
      <c r="DK39" s="65"/>
      <c r="DL39" s="71">
        <f t="shared" si="0"/>
        <v>0</v>
      </c>
    </row>
    <row r="40" spans="5:116" s="37" customFormat="1" ht="18" customHeight="1">
      <c r="E40" s="230" t="s">
        <v>163</v>
      </c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2"/>
      <c r="AY40" s="39"/>
      <c r="AZ40" s="39"/>
      <c r="BA40" s="112"/>
      <c r="BB40" s="112">
        <v>0</v>
      </c>
      <c r="BC40" s="112">
        <v>0</v>
      </c>
      <c r="BD40" s="41">
        <f t="shared" ref="BD40:BF41" si="9">BA40</f>
        <v>0</v>
      </c>
      <c r="BE40" s="41">
        <f t="shared" si="9"/>
        <v>0</v>
      </c>
      <c r="BF40" s="41">
        <f t="shared" si="9"/>
        <v>0</v>
      </c>
      <c r="BG40" s="39"/>
      <c r="BH40" s="39"/>
      <c r="BI40" s="39"/>
      <c r="BN40" s="230" t="s">
        <v>163</v>
      </c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  <c r="CB40" s="231"/>
      <c r="CC40" s="231"/>
      <c r="CD40" s="231"/>
      <c r="CE40" s="231"/>
      <c r="CF40" s="231"/>
      <c r="CG40" s="231"/>
      <c r="CH40" s="231"/>
      <c r="CI40" s="231"/>
      <c r="CJ40" s="231"/>
      <c r="CK40" s="231"/>
      <c r="CL40" s="231"/>
      <c r="CM40" s="231"/>
      <c r="CN40" s="231"/>
      <c r="CO40" s="231"/>
      <c r="CP40" s="231"/>
      <c r="CQ40" s="231"/>
      <c r="CR40" s="231"/>
      <c r="CS40" s="231"/>
      <c r="CT40" s="231"/>
      <c r="CU40" s="231"/>
      <c r="CV40" s="231"/>
      <c r="CW40" s="231"/>
      <c r="CX40" s="231"/>
      <c r="CY40" s="231"/>
      <c r="CZ40" s="231"/>
      <c r="DA40" s="231"/>
      <c r="DB40" s="231"/>
      <c r="DC40" s="231"/>
      <c r="DD40" s="231"/>
      <c r="DE40" s="231"/>
      <c r="DF40" s="231"/>
      <c r="DG40" s="232"/>
      <c r="DH40" s="39"/>
      <c r="DI40" s="39"/>
      <c r="DJ40" s="41">
        <v>22500</v>
      </c>
      <c r="DK40" s="65">
        <v>22500</v>
      </c>
      <c r="DL40" s="71">
        <f t="shared" si="0"/>
        <v>0</v>
      </c>
    </row>
    <row r="41" spans="5:116" s="37" customFormat="1" ht="21" customHeight="1">
      <c r="E41" s="230" t="s">
        <v>163</v>
      </c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2"/>
      <c r="AY41" s="38" t="s">
        <v>190</v>
      </c>
      <c r="AZ41" s="39"/>
      <c r="BA41" s="113">
        <f>BA43</f>
        <v>785000</v>
      </c>
      <c r="BB41" s="113">
        <f>BB43</f>
        <v>1086500</v>
      </c>
      <c r="BC41" s="113">
        <f>BC43</f>
        <v>0</v>
      </c>
      <c r="BD41" s="40">
        <f t="shared" si="9"/>
        <v>785000</v>
      </c>
      <c r="BE41" s="40">
        <f t="shared" si="9"/>
        <v>1086500</v>
      </c>
      <c r="BF41" s="40">
        <f t="shared" si="9"/>
        <v>0</v>
      </c>
      <c r="BG41" s="39"/>
      <c r="BH41" s="39"/>
      <c r="BI41" s="39"/>
      <c r="BN41" s="230" t="s">
        <v>163</v>
      </c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1"/>
      <c r="CK41" s="231"/>
      <c r="CL41" s="231"/>
      <c r="CM41" s="231"/>
      <c r="CN41" s="231"/>
      <c r="CO41" s="231"/>
      <c r="CP41" s="231"/>
      <c r="CQ41" s="231"/>
      <c r="CR41" s="231"/>
      <c r="CS41" s="231"/>
      <c r="CT41" s="231"/>
      <c r="CU41" s="231"/>
      <c r="CV41" s="231"/>
      <c r="CW41" s="231"/>
      <c r="CX41" s="231"/>
      <c r="CY41" s="231"/>
      <c r="CZ41" s="231"/>
      <c r="DA41" s="231"/>
      <c r="DB41" s="231"/>
      <c r="DC41" s="231"/>
      <c r="DD41" s="231"/>
      <c r="DE41" s="231"/>
      <c r="DF41" s="231"/>
      <c r="DG41" s="232"/>
      <c r="DH41" s="38" t="s">
        <v>171</v>
      </c>
      <c r="DI41" s="39"/>
      <c r="DJ41" s="40">
        <v>82800</v>
      </c>
      <c r="DK41" s="67">
        <v>82800</v>
      </c>
      <c r="DL41" s="40">
        <f t="shared" si="0"/>
        <v>0</v>
      </c>
    </row>
    <row r="42" spans="5:116" s="37" customFormat="1" ht="10.8" customHeight="1">
      <c r="E42" s="228" t="s">
        <v>82</v>
      </c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/>
      <c r="AT42" s="228"/>
      <c r="AU42" s="228"/>
      <c r="AV42" s="228"/>
      <c r="AW42" s="228"/>
      <c r="AX42" s="228"/>
      <c r="AY42" s="39"/>
      <c r="AZ42" s="39"/>
      <c r="BA42" s="112"/>
      <c r="BB42" s="112"/>
      <c r="BC42" s="112"/>
      <c r="BD42" s="41"/>
      <c r="BE42" s="41"/>
      <c r="BF42" s="41"/>
      <c r="BG42" s="39"/>
      <c r="BH42" s="39"/>
      <c r="BI42" s="39"/>
      <c r="BN42" s="228" t="s">
        <v>82</v>
      </c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28"/>
      <c r="BZ42" s="228"/>
      <c r="CA42" s="228"/>
      <c r="CB42" s="228"/>
      <c r="CC42" s="228"/>
      <c r="CD42" s="228"/>
      <c r="CE42" s="228"/>
      <c r="CF42" s="228"/>
      <c r="CG42" s="228"/>
      <c r="CH42" s="228"/>
      <c r="CI42" s="228"/>
      <c r="CJ42" s="228"/>
      <c r="CK42" s="228"/>
      <c r="CL42" s="228"/>
      <c r="CM42" s="228"/>
      <c r="CN42" s="228"/>
      <c r="CO42" s="228"/>
      <c r="CP42" s="228"/>
      <c r="CQ42" s="228"/>
      <c r="CR42" s="228"/>
      <c r="CS42" s="228"/>
      <c r="CT42" s="228"/>
      <c r="CU42" s="228"/>
      <c r="CV42" s="228"/>
      <c r="CW42" s="228"/>
      <c r="CX42" s="228"/>
      <c r="CY42" s="228"/>
      <c r="CZ42" s="228"/>
      <c r="DA42" s="228"/>
      <c r="DB42" s="228"/>
      <c r="DC42" s="228"/>
      <c r="DD42" s="228"/>
      <c r="DE42" s="228"/>
      <c r="DF42" s="228"/>
      <c r="DG42" s="228"/>
      <c r="DH42" s="39"/>
      <c r="DI42" s="39"/>
      <c r="DJ42" s="41"/>
      <c r="DK42" s="65"/>
      <c r="DL42" s="71">
        <f t="shared" si="0"/>
        <v>0</v>
      </c>
    </row>
    <row r="43" spans="5:116" s="37" customFormat="1" ht="20.399999999999999" customHeight="1">
      <c r="E43" s="229" t="s">
        <v>172</v>
      </c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39"/>
      <c r="AZ43" s="39"/>
      <c r="BA43" s="112">
        <f>817800-32800</f>
        <v>785000</v>
      </c>
      <c r="BB43" s="56">
        <f>1054900+31600</f>
        <v>1086500</v>
      </c>
      <c r="BC43" s="112">
        <v>0</v>
      </c>
      <c r="BD43" s="41">
        <f t="shared" ref="BD43:BF44" si="10">BA43</f>
        <v>785000</v>
      </c>
      <c r="BE43" s="41">
        <f t="shared" si="10"/>
        <v>1086500</v>
      </c>
      <c r="BF43" s="41">
        <f t="shared" si="10"/>
        <v>0</v>
      </c>
      <c r="BG43" s="39"/>
      <c r="BH43" s="39"/>
      <c r="BI43" s="39"/>
      <c r="BN43" s="229" t="s">
        <v>172</v>
      </c>
      <c r="BO43" s="229"/>
      <c r="BP43" s="229"/>
      <c r="BQ43" s="229"/>
      <c r="BR43" s="229"/>
      <c r="BS43" s="229"/>
      <c r="BT43" s="229"/>
      <c r="BU43" s="229"/>
      <c r="BV43" s="229"/>
      <c r="BW43" s="229"/>
      <c r="BX43" s="229"/>
      <c r="BY43" s="229"/>
      <c r="BZ43" s="229"/>
      <c r="CA43" s="229"/>
      <c r="CB43" s="229"/>
      <c r="CC43" s="229"/>
      <c r="CD43" s="229"/>
      <c r="CE43" s="229"/>
      <c r="CF43" s="229"/>
      <c r="CG43" s="229"/>
      <c r="CH43" s="229"/>
      <c r="CI43" s="229"/>
      <c r="CJ43" s="229"/>
      <c r="CK43" s="229"/>
      <c r="CL43" s="229"/>
      <c r="CM43" s="229"/>
      <c r="CN43" s="229"/>
      <c r="CO43" s="229"/>
      <c r="CP43" s="229"/>
      <c r="CQ43" s="229"/>
      <c r="CR43" s="229"/>
      <c r="CS43" s="229"/>
      <c r="CT43" s="229"/>
      <c r="CU43" s="229"/>
      <c r="CV43" s="229"/>
      <c r="CW43" s="229"/>
      <c r="CX43" s="229"/>
      <c r="CY43" s="229"/>
      <c r="CZ43" s="229"/>
      <c r="DA43" s="229"/>
      <c r="DB43" s="229"/>
      <c r="DC43" s="229"/>
      <c r="DD43" s="229"/>
      <c r="DE43" s="229"/>
      <c r="DF43" s="229"/>
      <c r="DG43" s="229"/>
      <c r="DH43" s="39"/>
      <c r="DI43" s="39"/>
      <c r="DJ43" s="41">
        <f>DJ41</f>
        <v>82800</v>
      </c>
      <c r="DK43" s="65">
        <f>DK41</f>
        <v>82800</v>
      </c>
      <c r="DL43" s="71">
        <f t="shared" si="0"/>
        <v>0</v>
      </c>
    </row>
    <row r="44" spans="5:116" s="37" customFormat="1" ht="19.8" customHeight="1">
      <c r="E44" s="230" t="s">
        <v>163</v>
      </c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2"/>
      <c r="AY44" s="38" t="s">
        <v>176</v>
      </c>
      <c r="AZ44" s="39"/>
      <c r="BA44" s="113">
        <f>BA46</f>
        <v>75472.960000000006</v>
      </c>
      <c r="BB44" s="113">
        <f>BB46</f>
        <v>135572.96</v>
      </c>
      <c r="BC44" s="113">
        <f>BC46</f>
        <v>167172.96</v>
      </c>
      <c r="BD44" s="40">
        <f t="shared" si="10"/>
        <v>75472.960000000006</v>
      </c>
      <c r="BE44" s="40">
        <f t="shared" si="10"/>
        <v>135572.96</v>
      </c>
      <c r="BF44" s="40">
        <f t="shared" si="10"/>
        <v>167172.96</v>
      </c>
      <c r="BG44" s="39"/>
      <c r="BH44" s="39"/>
      <c r="BI44" s="39"/>
      <c r="BN44" s="230" t="s">
        <v>163</v>
      </c>
      <c r="BO44" s="231"/>
      <c r="BP44" s="231"/>
      <c r="BQ44" s="231"/>
      <c r="BR44" s="231"/>
      <c r="BS44" s="231"/>
      <c r="BT44" s="231"/>
      <c r="BU44" s="231"/>
      <c r="BV44" s="231"/>
      <c r="BW44" s="231"/>
      <c r="BX44" s="231"/>
      <c r="BY44" s="231"/>
      <c r="BZ44" s="231"/>
      <c r="CA44" s="231"/>
      <c r="CB44" s="231"/>
      <c r="CC44" s="231"/>
      <c r="CD44" s="231"/>
      <c r="CE44" s="231"/>
      <c r="CF44" s="231"/>
      <c r="CG44" s="231"/>
      <c r="CH44" s="231"/>
      <c r="CI44" s="231"/>
      <c r="CJ44" s="231"/>
      <c r="CK44" s="231"/>
      <c r="CL44" s="231"/>
      <c r="CM44" s="231"/>
      <c r="CN44" s="231"/>
      <c r="CO44" s="231"/>
      <c r="CP44" s="231"/>
      <c r="CQ44" s="231"/>
      <c r="CR44" s="231"/>
      <c r="CS44" s="231"/>
      <c r="CT44" s="231"/>
      <c r="CU44" s="231"/>
      <c r="CV44" s="231"/>
      <c r="CW44" s="231"/>
      <c r="CX44" s="231"/>
      <c r="CY44" s="231"/>
      <c r="CZ44" s="231"/>
      <c r="DA44" s="231"/>
      <c r="DB44" s="231"/>
      <c r="DC44" s="231"/>
      <c r="DD44" s="231"/>
      <c r="DE44" s="231"/>
      <c r="DF44" s="231"/>
      <c r="DG44" s="232"/>
      <c r="DH44" s="38" t="s">
        <v>176</v>
      </c>
      <c r="DI44" s="39"/>
      <c r="DJ44" s="40">
        <v>98400</v>
      </c>
      <c r="DK44" s="67">
        <f>98400-38000</f>
        <v>60400</v>
      </c>
      <c r="DL44" s="40">
        <f t="shared" si="0"/>
        <v>-38000</v>
      </c>
    </row>
    <row r="45" spans="5:116" s="37" customFormat="1" ht="10.8" customHeight="1">
      <c r="E45" s="228" t="s">
        <v>82</v>
      </c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  <c r="AJ45" s="228"/>
      <c r="AK45" s="228"/>
      <c r="AL45" s="228"/>
      <c r="AM45" s="228"/>
      <c r="AN45" s="228"/>
      <c r="AO45" s="228"/>
      <c r="AP45" s="228"/>
      <c r="AQ45" s="228"/>
      <c r="AR45" s="228"/>
      <c r="AS45" s="228"/>
      <c r="AT45" s="228"/>
      <c r="AU45" s="228"/>
      <c r="AV45" s="228"/>
      <c r="AW45" s="228"/>
      <c r="AX45" s="228"/>
      <c r="AY45" s="39"/>
      <c r="AZ45" s="39"/>
      <c r="BA45" s="112"/>
      <c r="BB45" s="112"/>
      <c r="BC45" s="112"/>
      <c r="BD45" s="41"/>
      <c r="BE45" s="41"/>
      <c r="BF45" s="41"/>
      <c r="BG45" s="39"/>
      <c r="BH45" s="39"/>
      <c r="BI45" s="39"/>
      <c r="BN45" s="228" t="s">
        <v>82</v>
      </c>
      <c r="BO45" s="228"/>
      <c r="BP45" s="228"/>
      <c r="BQ45" s="228"/>
      <c r="BR45" s="228"/>
      <c r="BS45" s="228"/>
      <c r="BT45" s="228"/>
      <c r="BU45" s="228"/>
      <c r="BV45" s="228"/>
      <c r="BW45" s="228"/>
      <c r="BX45" s="228"/>
      <c r="BY45" s="228"/>
      <c r="BZ45" s="228"/>
      <c r="CA45" s="228"/>
      <c r="CB45" s="228"/>
      <c r="CC45" s="228"/>
      <c r="CD45" s="228"/>
      <c r="CE45" s="228"/>
      <c r="CF45" s="228"/>
      <c r="CG45" s="228"/>
      <c r="CH45" s="228"/>
      <c r="CI45" s="228"/>
      <c r="CJ45" s="228"/>
      <c r="CK45" s="228"/>
      <c r="CL45" s="228"/>
      <c r="CM45" s="228"/>
      <c r="CN45" s="228"/>
      <c r="CO45" s="228"/>
      <c r="CP45" s="228"/>
      <c r="CQ45" s="228"/>
      <c r="CR45" s="228"/>
      <c r="CS45" s="228"/>
      <c r="CT45" s="228"/>
      <c r="CU45" s="228"/>
      <c r="CV45" s="228"/>
      <c r="CW45" s="228"/>
      <c r="CX45" s="228"/>
      <c r="CY45" s="228"/>
      <c r="CZ45" s="228"/>
      <c r="DA45" s="228"/>
      <c r="DB45" s="228"/>
      <c r="DC45" s="228"/>
      <c r="DD45" s="228"/>
      <c r="DE45" s="228"/>
      <c r="DF45" s="228"/>
      <c r="DG45" s="228"/>
      <c r="DH45" s="39"/>
      <c r="DI45" s="39"/>
      <c r="DJ45" s="41"/>
      <c r="DK45" s="65"/>
      <c r="DL45" s="71">
        <f t="shared" si="0"/>
        <v>0</v>
      </c>
    </row>
    <row r="46" spans="5:116" s="37" customFormat="1" ht="21" customHeight="1">
      <c r="E46" s="229" t="s">
        <v>165</v>
      </c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  <c r="AX46" s="229"/>
      <c r="AY46" s="39"/>
      <c r="AZ46" s="39"/>
      <c r="BA46" s="112">
        <v>75472.960000000006</v>
      </c>
      <c r="BB46" s="56">
        <f>167172.96-31600</f>
        <v>135572.96</v>
      </c>
      <c r="BC46" s="112">
        <v>167172.96</v>
      </c>
      <c r="BD46" s="41">
        <f t="shared" ref="BD46:BF47" si="11">BA46</f>
        <v>75472.960000000006</v>
      </c>
      <c r="BE46" s="41">
        <f t="shared" si="11"/>
        <v>135572.96</v>
      </c>
      <c r="BF46" s="41">
        <f t="shared" si="11"/>
        <v>167172.96</v>
      </c>
      <c r="BG46" s="39"/>
      <c r="BH46" s="39"/>
      <c r="BI46" s="39"/>
      <c r="BN46" s="229" t="s">
        <v>165</v>
      </c>
      <c r="BO46" s="229"/>
      <c r="BP46" s="229"/>
      <c r="BQ46" s="229"/>
      <c r="BR46" s="229"/>
      <c r="BS46" s="229"/>
      <c r="BT46" s="229"/>
      <c r="BU46" s="229"/>
      <c r="BV46" s="229"/>
      <c r="BW46" s="229"/>
      <c r="BX46" s="229"/>
      <c r="BY46" s="229"/>
      <c r="BZ46" s="229"/>
      <c r="CA46" s="229"/>
      <c r="CB46" s="229"/>
      <c r="CC46" s="229"/>
      <c r="CD46" s="229"/>
      <c r="CE46" s="229"/>
      <c r="CF46" s="229"/>
      <c r="CG46" s="229"/>
      <c r="CH46" s="229"/>
      <c r="CI46" s="229"/>
      <c r="CJ46" s="229"/>
      <c r="CK46" s="229"/>
      <c r="CL46" s="229"/>
      <c r="CM46" s="229"/>
      <c r="CN46" s="229"/>
      <c r="CO46" s="229"/>
      <c r="CP46" s="229"/>
      <c r="CQ46" s="229"/>
      <c r="CR46" s="229"/>
      <c r="CS46" s="229"/>
      <c r="CT46" s="229"/>
      <c r="CU46" s="229"/>
      <c r="CV46" s="229"/>
      <c r="CW46" s="229"/>
      <c r="CX46" s="229"/>
      <c r="CY46" s="229"/>
      <c r="CZ46" s="229"/>
      <c r="DA46" s="229"/>
      <c r="DB46" s="229"/>
      <c r="DC46" s="229"/>
      <c r="DD46" s="229"/>
      <c r="DE46" s="229"/>
      <c r="DF46" s="229"/>
      <c r="DG46" s="229"/>
      <c r="DH46" s="39"/>
      <c r="DI46" s="39"/>
      <c r="DJ46" s="41">
        <f>DJ44</f>
        <v>98400</v>
      </c>
      <c r="DK46" s="65">
        <f>DK44</f>
        <v>60400</v>
      </c>
      <c r="DL46" s="71">
        <f t="shared" si="0"/>
        <v>-38000</v>
      </c>
    </row>
    <row r="47" spans="5:116" s="37" customFormat="1" ht="21" customHeight="1">
      <c r="E47" s="230" t="s">
        <v>163</v>
      </c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2"/>
      <c r="AY47" s="38" t="s">
        <v>171</v>
      </c>
      <c r="AZ47" s="39"/>
      <c r="BA47" s="113">
        <f>BA49</f>
        <v>1922200</v>
      </c>
      <c r="BB47" s="113">
        <f>BB49</f>
        <v>0</v>
      </c>
      <c r="BC47" s="113">
        <f>BC49</f>
        <v>0</v>
      </c>
      <c r="BD47" s="40">
        <f t="shared" si="11"/>
        <v>1922200</v>
      </c>
      <c r="BE47" s="40">
        <f t="shared" si="11"/>
        <v>0</v>
      </c>
      <c r="BF47" s="40">
        <f t="shared" si="11"/>
        <v>0</v>
      </c>
      <c r="BG47" s="39"/>
      <c r="BH47" s="39"/>
      <c r="BI47" s="39"/>
      <c r="BN47" s="230" t="s">
        <v>163</v>
      </c>
      <c r="BO47" s="231"/>
      <c r="BP47" s="231"/>
      <c r="BQ47" s="231"/>
      <c r="BR47" s="231"/>
      <c r="BS47" s="231"/>
      <c r="BT47" s="231"/>
      <c r="BU47" s="231"/>
      <c r="BV47" s="231"/>
      <c r="BW47" s="231"/>
      <c r="BX47" s="231"/>
      <c r="BY47" s="231"/>
      <c r="BZ47" s="231"/>
      <c r="CA47" s="231"/>
      <c r="CB47" s="231"/>
      <c r="CC47" s="231"/>
      <c r="CD47" s="231"/>
      <c r="CE47" s="231"/>
      <c r="CF47" s="231"/>
      <c r="CG47" s="231"/>
      <c r="CH47" s="231"/>
      <c r="CI47" s="231"/>
      <c r="CJ47" s="231"/>
      <c r="CK47" s="231"/>
      <c r="CL47" s="231"/>
      <c r="CM47" s="231"/>
      <c r="CN47" s="231"/>
      <c r="CO47" s="231"/>
      <c r="CP47" s="231"/>
      <c r="CQ47" s="231"/>
      <c r="CR47" s="231"/>
      <c r="CS47" s="231"/>
      <c r="CT47" s="231"/>
      <c r="CU47" s="231"/>
      <c r="CV47" s="231"/>
      <c r="CW47" s="231"/>
      <c r="CX47" s="231"/>
      <c r="CY47" s="231"/>
      <c r="CZ47" s="231"/>
      <c r="DA47" s="231"/>
      <c r="DB47" s="231"/>
      <c r="DC47" s="231"/>
      <c r="DD47" s="231"/>
      <c r="DE47" s="231"/>
      <c r="DF47" s="231"/>
      <c r="DG47" s="232"/>
      <c r="DH47" s="38" t="s">
        <v>171</v>
      </c>
      <c r="DI47" s="39"/>
      <c r="DJ47" s="40">
        <v>82800</v>
      </c>
      <c r="DK47" s="67">
        <v>82800</v>
      </c>
      <c r="DL47" s="40">
        <f>DK47-DJ47</f>
        <v>0</v>
      </c>
    </row>
    <row r="48" spans="5:116" s="37" customFormat="1" ht="10.8" customHeight="1">
      <c r="E48" s="228" t="s">
        <v>82</v>
      </c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  <c r="AO48" s="228"/>
      <c r="AP48" s="228"/>
      <c r="AQ48" s="228"/>
      <c r="AR48" s="228"/>
      <c r="AS48" s="228"/>
      <c r="AT48" s="228"/>
      <c r="AU48" s="228"/>
      <c r="AV48" s="228"/>
      <c r="AW48" s="228"/>
      <c r="AX48" s="228"/>
      <c r="AY48" s="39"/>
      <c r="AZ48" s="39"/>
      <c r="BA48" s="112"/>
      <c r="BB48" s="112"/>
      <c r="BC48" s="112"/>
      <c r="BD48" s="41"/>
      <c r="BE48" s="41"/>
      <c r="BF48" s="41"/>
      <c r="BG48" s="39"/>
      <c r="BH48" s="39"/>
      <c r="BI48" s="39"/>
      <c r="BN48" s="228" t="s">
        <v>82</v>
      </c>
      <c r="BO48" s="228"/>
      <c r="BP48" s="228"/>
      <c r="BQ48" s="228"/>
      <c r="BR48" s="228"/>
      <c r="BS48" s="228"/>
      <c r="BT48" s="228"/>
      <c r="BU48" s="228"/>
      <c r="BV48" s="228"/>
      <c r="BW48" s="228"/>
      <c r="BX48" s="228"/>
      <c r="BY48" s="228"/>
      <c r="BZ48" s="228"/>
      <c r="CA48" s="228"/>
      <c r="CB48" s="228"/>
      <c r="CC48" s="228"/>
      <c r="CD48" s="228"/>
      <c r="CE48" s="228"/>
      <c r="CF48" s="228"/>
      <c r="CG48" s="228"/>
      <c r="CH48" s="228"/>
      <c r="CI48" s="228"/>
      <c r="CJ48" s="228"/>
      <c r="CK48" s="228"/>
      <c r="CL48" s="228"/>
      <c r="CM48" s="228"/>
      <c r="CN48" s="228"/>
      <c r="CO48" s="228"/>
      <c r="CP48" s="228"/>
      <c r="CQ48" s="228"/>
      <c r="CR48" s="228"/>
      <c r="CS48" s="228"/>
      <c r="CT48" s="228"/>
      <c r="CU48" s="228"/>
      <c r="CV48" s="228"/>
      <c r="CW48" s="228"/>
      <c r="CX48" s="228"/>
      <c r="CY48" s="228"/>
      <c r="CZ48" s="228"/>
      <c r="DA48" s="228"/>
      <c r="DB48" s="228"/>
      <c r="DC48" s="228"/>
      <c r="DD48" s="228"/>
      <c r="DE48" s="228"/>
      <c r="DF48" s="228"/>
      <c r="DG48" s="228"/>
      <c r="DH48" s="39"/>
      <c r="DI48" s="39"/>
      <c r="DJ48" s="41"/>
      <c r="DK48" s="65"/>
      <c r="DL48" s="71">
        <f>DK48-DJ48</f>
        <v>0</v>
      </c>
    </row>
    <row r="49" spans="1:116" s="37" customFormat="1" ht="20.399999999999999" customHeight="1">
      <c r="E49" s="229" t="s">
        <v>172</v>
      </c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39"/>
      <c r="AZ49" s="39"/>
      <c r="BA49" s="112">
        <v>1922200</v>
      </c>
      <c r="BB49" s="56">
        <v>0</v>
      </c>
      <c r="BC49" s="112">
        <v>0</v>
      </c>
      <c r="BD49" s="41">
        <f>BA49</f>
        <v>1922200</v>
      </c>
      <c r="BE49" s="41">
        <f>BB49</f>
        <v>0</v>
      </c>
      <c r="BF49" s="41">
        <f>BC49</f>
        <v>0</v>
      </c>
      <c r="BG49" s="39"/>
      <c r="BH49" s="39"/>
      <c r="BI49" s="39"/>
      <c r="BN49" s="229" t="s">
        <v>172</v>
      </c>
      <c r="BO49" s="229"/>
      <c r="BP49" s="229"/>
      <c r="BQ49" s="229"/>
      <c r="BR49" s="229"/>
      <c r="BS49" s="229"/>
      <c r="BT49" s="229"/>
      <c r="BU49" s="229"/>
      <c r="BV49" s="229"/>
      <c r="BW49" s="229"/>
      <c r="BX49" s="229"/>
      <c r="BY49" s="229"/>
      <c r="BZ49" s="229"/>
      <c r="CA49" s="229"/>
      <c r="CB49" s="229"/>
      <c r="CC49" s="229"/>
      <c r="CD49" s="229"/>
      <c r="CE49" s="229"/>
      <c r="CF49" s="229"/>
      <c r="CG49" s="229"/>
      <c r="CH49" s="229"/>
      <c r="CI49" s="229"/>
      <c r="CJ49" s="229"/>
      <c r="CK49" s="229"/>
      <c r="CL49" s="229"/>
      <c r="CM49" s="229"/>
      <c r="CN49" s="229"/>
      <c r="CO49" s="229"/>
      <c r="CP49" s="229"/>
      <c r="CQ49" s="229"/>
      <c r="CR49" s="229"/>
      <c r="CS49" s="229"/>
      <c r="CT49" s="229"/>
      <c r="CU49" s="229"/>
      <c r="CV49" s="229"/>
      <c r="CW49" s="229"/>
      <c r="CX49" s="229"/>
      <c r="CY49" s="229"/>
      <c r="CZ49" s="229"/>
      <c r="DA49" s="229"/>
      <c r="DB49" s="229"/>
      <c r="DC49" s="229"/>
      <c r="DD49" s="229"/>
      <c r="DE49" s="229"/>
      <c r="DF49" s="229"/>
      <c r="DG49" s="229"/>
      <c r="DH49" s="39"/>
      <c r="DI49" s="39"/>
      <c r="DJ49" s="41">
        <f>DJ47</f>
        <v>82800</v>
      </c>
      <c r="DK49" s="65">
        <f>DK47</f>
        <v>82800</v>
      </c>
      <c r="DL49" s="71">
        <f>DK49-DJ49</f>
        <v>0</v>
      </c>
    </row>
    <row r="50" spans="1:116" s="37" customFormat="1" ht="4.8" customHeight="1"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119"/>
      <c r="AZ50" s="119"/>
      <c r="BA50" s="120"/>
      <c r="BB50" s="121"/>
      <c r="BC50" s="120"/>
      <c r="BD50" s="122"/>
      <c r="BE50" s="122"/>
      <c r="BF50" s="122"/>
      <c r="BG50" s="119"/>
      <c r="BH50" s="119"/>
      <c r="BI50" s="11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119"/>
      <c r="DI50" s="119"/>
      <c r="DJ50" s="122"/>
      <c r="DK50" s="122"/>
      <c r="DL50" s="71"/>
    </row>
    <row r="51" spans="1:116" s="42" customFormat="1" ht="14.4" customHeight="1"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237"/>
      <c r="AR51" s="237"/>
      <c r="AS51" s="237"/>
      <c r="AT51" s="237"/>
      <c r="AU51" s="237"/>
      <c r="AV51" s="237"/>
      <c r="AW51" s="237"/>
      <c r="AX51" s="237"/>
      <c r="AY51" s="44"/>
      <c r="AZ51" s="44"/>
      <c r="BA51" s="117">
        <f>BA38+BA35+BA32+BA29+BA26+BA23+BA20+BA9+BA41+BA44+BA47</f>
        <v>4619883.96</v>
      </c>
      <c r="BB51" s="117">
        <f>BB38+BB35+BB32+BB29+BB26+BB23+BB20+BB9+BB41+BB44</f>
        <v>1935037.25</v>
      </c>
      <c r="BC51" s="117">
        <f>BC38+BC35+BC32+BC29+BC26+BC23+BC20+BC9+BC41+BC44</f>
        <v>886137.19</v>
      </c>
      <c r="BD51" s="45">
        <f>BD38+BD35+BD32+BD29+BD26+BD23+BD20+BD9+BD41+BD44</f>
        <v>2697683.96</v>
      </c>
      <c r="BE51" s="45">
        <f>BE38+BE35+BE32+BE29+BE26+BE23+BE20+BE9+BE41+BE44</f>
        <v>1935037.25</v>
      </c>
      <c r="BF51" s="45">
        <f>BF38+BF35+BF32+BF29+BF26+BF23+BF20+BF9+BF41+BF44</f>
        <v>886137.19</v>
      </c>
      <c r="BG51" s="44"/>
      <c r="BH51" s="44"/>
      <c r="BI51" s="44"/>
      <c r="BN51" s="237" t="s">
        <v>181</v>
      </c>
      <c r="BO51" s="237"/>
      <c r="BP51" s="237"/>
      <c r="BQ51" s="237"/>
      <c r="BR51" s="237"/>
      <c r="BS51" s="237"/>
      <c r="BT51" s="237"/>
      <c r="BU51" s="237"/>
      <c r="BV51" s="237"/>
      <c r="BW51" s="237"/>
      <c r="BX51" s="237"/>
      <c r="BY51" s="237"/>
      <c r="BZ51" s="237"/>
      <c r="CA51" s="237"/>
      <c r="CB51" s="237"/>
      <c r="CC51" s="237"/>
      <c r="CD51" s="237"/>
      <c r="CE51" s="237"/>
      <c r="CF51" s="237"/>
      <c r="CG51" s="237"/>
      <c r="CH51" s="237"/>
      <c r="CI51" s="237"/>
      <c r="CJ51" s="237"/>
      <c r="CK51" s="237"/>
      <c r="CL51" s="237"/>
      <c r="CM51" s="237"/>
      <c r="CN51" s="237"/>
      <c r="CO51" s="237"/>
      <c r="CP51" s="237"/>
      <c r="CQ51" s="237"/>
      <c r="CR51" s="237"/>
      <c r="CS51" s="237"/>
      <c r="CT51" s="237"/>
      <c r="CU51" s="237"/>
      <c r="CV51" s="237"/>
      <c r="CW51" s="237"/>
      <c r="CX51" s="237"/>
      <c r="CY51" s="237"/>
      <c r="CZ51" s="237"/>
      <c r="DA51" s="237"/>
      <c r="DB51" s="237"/>
      <c r="DC51" s="237"/>
      <c r="DD51" s="237"/>
      <c r="DE51" s="237"/>
      <c r="DF51" s="237"/>
      <c r="DG51" s="237"/>
      <c r="DH51" s="44"/>
      <c r="DI51" s="44"/>
      <c r="DJ51" s="74">
        <f>DJ38+DJ35+DJ32+DJ29+DJ26+DJ23+DJ20+DJ9+DJ41+DJ44</f>
        <v>2025198.56</v>
      </c>
      <c r="DK51" s="74">
        <f>DK38+DK35+DK32+DK29+DK26+DK23+DK20+DK9+DK41+DK44</f>
        <v>2250896.58</v>
      </c>
      <c r="DL51" s="75">
        <f t="shared" si="0"/>
        <v>225698.02000000002</v>
      </c>
    </row>
    <row r="52" spans="1:116" s="37" customFormat="1" ht="12.6" customHeight="1">
      <c r="E52" s="234" t="s">
        <v>169</v>
      </c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6"/>
      <c r="AY52" s="38" t="s">
        <v>192</v>
      </c>
      <c r="AZ52" s="39" t="s">
        <v>193</v>
      </c>
      <c r="BA52" s="118">
        <v>300000</v>
      </c>
      <c r="BB52" s="118">
        <v>300000</v>
      </c>
      <c r="BC52" s="118">
        <v>300000</v>
      </c>
      <c r="BD52" s="47">
        <f>BA52</f>
        <v>300000</v>
      </c>
      <c r="BE52" s="47">
        <f>BB52</f>
        <v>300000</v>
      </c>
      <c r="BF52" s="47">
        <f>BC52</f>
        <v>300000</v>
      </c>
      <c r="BG52" s="39"/>
      <c r="BH52" s="39"/>
      <c r="BI52" s="39"/>
      <c r="BN52" s="234" t="s">
        <v>169</v>
      </c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6"/>
      <c r="DH52" s="38" t="s">
        <v>168</v>
      </c>
      <c r="DI52" s="39"/>
      <c r="DJ52" s="47">
        <v>286000</v>
      </c>
      <c r="DK52" s="68">
        <v>286000</v>
      </c>
      <c r="DL52" s="71">
        <f t="shared" si="0"/>
        <v>0</v>
      </c>
    </row>
    <row r="53" spans="1:116" s="42" customFormat="1" ht="16.2" customHeight="1"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4"/>
      <c r="AZ53" s="44"/>
      <c r="BA53" s="117">
        <f t="shared" ref="BA53:BF53" si="12">BA52+BA51</f>
        <v>4919883.96</v>
      </c>
      <c r="BB53" s="117">
        <f t="shared" si="12"/>
        <v>2235037.25</v>
      </c>
      <c r="BC53" s="117">
        <f t="shared" si="12"/>
        <v>1186137.19</v>
      </c>
      <c r="BD53" s="45">
        <f t="shared" si="12"/>
        <v>2997683.96</v>
      </c>
      <c r="BE53" s="45">
        <f t="shared" si="12"/>
        <v>2235037.25</v>
      </c>
      <c r="BF53" s="45">
        <f t="shared" si="12"/>
        <v>1186137.19</v>
      </c>
      <c r="BG53" s="44"/>
      <c r="BH53" s="44"/>
      <c r="BI53" s="44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4"/>
      <c r="DI53" s="44"/>
      <c r="DJ53" s="45">
        <f>DJ52+DJ51</f>
        <v>2311198.56</v>
      </c>
      <c r="DK53" s="45">
        <f>DK52+DK51</f>
        <v>2536896.58</v>
      </c>
      <c r="DL53" s="71">
        <f t="shared" si="0"/>
        <v>225698.02000000002</v>
      </c>
    </row>
    <row r="54" spans="1:116" ht="13.2">
      <c r="A54" s="238"/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5"/>
      <c r="BA54" s="239" t="s">
        <v>122</v>
      </c>
      <c r="BB54" s="239"/>
      <c r="BC54" s="239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8"/>
      <c r="CL54" s="238"/>
      <c r="CM54" s="238"/>
      <c r="CN54" s="238"/>
      <c r="CO54" s="238"/>
      <c r="CP54" s="238"/>
      <c r="CQ54" s="238"/>
      <c r="CR54" s="238"/>
      <c r="CS54" s="238"/>
      <c r="CT54" s="238"/>
      <c r="CU54" s="238"/>
      <c r="CV54" s="238"/>
      <c r="CW54" s="238"/>
      <c r="CX54" s="238"/>
      <c r="CY54" s="238"/>
      <c r="CZ54" s="238"/>
      <c r="DA54" s="238"/>
      <c r="DB54" s="238"/>
      <c r="DC54" s="238"/>
      <c r="DD54" s="238"/>
      <c r="DE54" s="238"/>
      <c r="DF54" s="238"/>
      <c r="DG54" s="238"/>
      <c r="DH54" s="238"/>
      <c r="DI54" s="25"/>
    </row>
    <row r="55" spans="1:116" ht="13.2">
      <c r="A55" s="238" t="s">
        <v>123</v>
      </c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38"/>
      <c r="AI55" s="238"/>
      <c r="AJ55" s="238"/>
      <c r="AK55" s="238"/>
      <c r="AL55" s="238"/>
      <c r="AM55" s="238"/>
      <c r="AN55" s="238"/>
      <c r="AO55" s="238"/>
      <c r="AP55" s="238"/>
      <c r="AQ55" s="238"/>
      <c r="AR55" s="238"/>
      <c r="AS55" s="238"/>
      <c r="AT55" s="238"/>
      <c r="AU55" s="238"/>
      <c r="AV55" s="238"/>
      <c r="AW55" s="238"/>
      <c r="AX55" s="238"/>
      <c r="AY55" s="238"/>
      <c r="AZ55" s="238"/>
      <c r="BA55" s="238"/>
      <c r="BB55" s="238"/>
      <c r="BC55" s="238"/>
    </row>
    <row r="56" spans="1:116" ht="13.2">
      <c r="A56" s="220" t="s">
        <v>200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0"/>
      <c r="AK56" s="220"/>
      <c r="AL56" s="220"/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</row>
    <row r="57" spans="1:116" ht="13.2">
      <c r="A57" s="233" t="s">
        <v>124</v>
      </c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233"/>
      <c r="Y57" s="233"/>
      <c r="Z57" s="233"/>
      <c r="AA57" s="233"/>
      <c r="AB57" s="233"/>
      <c r="AC57" s="233"/>
      <c r="AD57" s="233"/>
      <c r="AE57" s="233"/>
      <c r="AF57" s="233"/>
      <c r="AG57" s="233"/>
      <c r="AH57" s="233"/>
      <c r="AI57" s="233"/>
      <c r="AJ57" s="233"/>
      <c r="AK57" s="233"/>
      <c r="AL57" s="233"/>
      <c r="AM57" s="233"/>
      <c r="AN57" s="233"/>
      <c r="AO57" s="233"/>
      <c r="AP57" s="233"/>
      <c r="AQ57" s="233"/>
      <c r="AR57" s="233"/>
      <c r="AS57" s="233"/>
      <c r="AT57" s="233"/>
      <c r="AU57" s="233"/>
      <c r="AV57" s="233"/>
      <c r="AW57" s="233"/>
      <c r="AX57" s="233"/>
      <c r="AY57" s="233"/>
      <c r="AZ57" s="233"/>
      <c r="BA57" s="233"/>
      <c r="BB57" s="233"/>
      <c r="BC57" s="233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  <c r="CT57" s="72"/>
      <c r="CU57" s="72"/>
      <c r="CV57" s="72"/>
      <c r="CW57" s="72"/>
      <c r="CX57" s="72"/>
      <c r="CY57" s="72"/>
      <c r="CZ57" s="72"/>
      <c r="DA57" s="72"/>
      <c r="DB57" s="72"/>
      <c r="DC57" s="72"/>
      <c r="DD57" s="72"/>
      <c r="DE57" s="72"/>
      <c r="DF57" s="72"/>
      <c r="DG57" s="72"/>
      <c r="DH57" s="72"/>
      <c r="DI57" s="72"/>
      <c r="DJ57" s="72"/>
    </row>
    <row r="58" spans="1:116" ht="22.35" customHeight="1">
      <c r="A58" s="221" t="s">
        <v>34</v>
      </c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3"/>
      <c r="AZ58" s="27" t="s">
        <v>37</v>
      </c>
      <c r="BA58" s="210" t="s">
        <v>125</v>
      </c>
      <c r="BB58" s="211"/>
      <c r="BC58" s="212"/>
      <c r="BJ58" s="224"/>
      <c r="BK58" s="224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  <c r="CM58" s="224"/>
      <c r="CN58" s="224"/>
      <c r="CO58" s="224"/>
      <c r="CP58" s="224"/>
      <c r="CQ58" s="224"/>
      <c r="CR58" s="224"/>
      <c r="CS58" s="224"/>
      <c r="CT58" s="224"/>
      <c r="CU58" s="224"/>
      <c r="CV58" s="224"/>
      <c r="CW58" s="224"/>
      <c r="CX58" s="224"/>
      <c r="CY58" s="224"/>
      <c r="CZ58" s="224"/>
      <c r="DA58" s="224"/>
      <c r="DB58" s="224"/>
      <c r="DC58" s="224"/>
      <c r="DD58" s="224"/>
      <c r="DE58" s="224"/>
      <c r="DF58" s="224"/>
      <c r="DG58" s="224"/>
      <c r="DH58" s="224"/>
      <c r="DI58" s="61"/>
      <c r="DJ58" s="72"/>
    </row>
    <row r="59" spans="1:116" ht="11.1" customHeight="1">
      <c r="A59" s="221">
        <v>1</v>
      </c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3"/>
      <c r="AZ59" s="29">
        <v>2</v>
      </c>
      <c r="BA59" s="225">
        <v>3</v>
      </c>
      <c r="BB59" s="226"/>
      <c r="BC59" s="227"/>
      <c r="BJ59" s="224"/>
      <c r="BK59" s="224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  <c r="CM59" s="224"/>
      <c r="CN59" s="224"/>
      <c r="CO59" s="224"/>
      <c r="CP59" s="224"/>
      <c r="CQ59" s="224"/>
      <c r="CR59" s="224"/>
      <c r="CS59" s="224"/>
      <c r="CT59" s="224"/>
      <c r="CU59" s="224"/>
      <c r="CV59" s="224"/>
      <c r="CW59" s="224"/>
      <c r="CX59" s="224"/>
      <c r="CY59" s="224"/>
      <c r="CZ59" s="224"/>
      <c r="DA59" s="224"/>
      <c r="DB59" s="224"/>
      <c r="DC59" s="224"/>
      <c r="DD59" s="224"/>
      <c r="DE59" s="224"/>
      <c r="DF59" s="224"/>
      <c r="DG59" s="224"/>
      <c r="DH59" s="224"/>
      <c r="DI59" s="73"/>
      <c r="DJ59" s="72"/>
    </row>
    <row r="60" spans="1:116" ht="11.1" customHeight="1">
      <c r="A60" s="216" t="s">
        <v>110</v>
      </c>
      <c r="B60" s="217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8"/>
      <c r="AZ60" s="29" t="s">
        <v>128</v>
      </c>
      <c r="BA60" s="215"/>
      <c r="BB60" s="207"/>
      <c r="BC60" s="208"/>
      <c r="BJ60" s="214"/>
      <c r="BK60" s="214"/>
      <c r="BL60" s="214"/>
      <c r="BM60" s="214"/>
      <c r="BN60" s="214"/>
      <c r="BO60" s="214"/>
      <c r="BP60" s="214"/>
      <c r="BQ60" s="214"/>
      <c r="BR60" s="214"/>
      <c r="BS60" s="214"/>
      <c r="BT60" s="214"/>
      <c r="BU60" s="214"/>
      <c r="BV60" s="214"/>
      <c r="BW60" s="214"/>
      <c r="BX60" s="214"/>
      <c r="BY60" s="214"/>
      <c r="BZ60" s="214"/>
      <c r="CA60" s="214"/>
      <c r="CB60" s="214"/>
      <c r="CC60" s="214"/>
      <c r="CD60" s="214"/>
      <c r="CE60" s="214"/>
      <c r="CF60" s="214"/>
      <c r="CG60" s="214"/>
      <c r="CH60" s="214"/>
      <c r="CI60" s="214"/>
      <c r="CJ60" s="214"/>
      <c r="CK60" s="214"/>
      <c r="CL60" s="214"/>
      <c r="CM60" s="214"/>
      <c r="CN60" s="214"/>
      <c r="CO60" s="214"/>
      <c r="CP60" s="214"/>
      <c r="CQ60" s="214"/>
      <c r="CR60" s="214"/>
      <c r="CS60" s="214"/>
      <c r="CT60" s="214"/>
      <c r="CU60" s="214"/>
      <c r="CV60" s="214"/>
      <c r="CW60" s="214"/>
      <c r="CX60" s="214"/>
      <c r="CY60" s="214"/>
      <c r="CZ60" s="214"/>
      <c r="DA60" s="214"/>
      <c r="DB60" s="214"/>
      <c r="DC60" s="214"/>
      <c r="DD60" s="214"/>
      <c r="DE60" s="214"/>
      <c r="DF60" s="214"/>
      <c r="DG60" s="214"/>
      <c r="DH60" s="214"/>
      <c r="DI60" s="73"/>
      <c r="DJ60" s="72"/>
    </row>
    <row r="61" spans="1:116" ht="11.1" customHeight="1">
      <c r="A61" s="216" t="s">
        <v>113</v>
      </c>
      <c r="B61" s="217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8"/>
      <c r="AZ61" s="29" t="s">
        <v>129</v>
      </c>
      <c r="BA61" s="215"/>
      <c r="BB61" s="207"/>
      <c r="BC61" s="208"/>
      <c r="BJ61" s="214"/>
      <c r="BK61" s="214"/>
      <c r="BL61" s="214"/>
      <c r="BM61" s="214"/>
      <c r="BN61" s="214"/>
      <c r="BO61" s="214"/>
      <c r="BP61" s="214"/>
      <c r="BQ61" s="214"/>
      <c r="BR61" s="214"/>
      <c r="BS61" s="214"/>
      <c r="BT61" s="214"/>
      <c r="BU61" s="214"/>
      <c r="BV61" s="214"/>
      <c r="BW61" s="214"/>
      <c r="BX61" s="214"/>
      <c r="BY61" s="214"/>
      <c r="BZ61" s="214"/>
      <c r="CA61" s="214"/>
      <c r="CB61" s="214"/>
      <c r="CC61" s="214"/>
      <c r="CD61" s="214"/>
      <c r="CE61" s="214"/>
      <c r="CF61" s="214"/>
      <c r="CG61" s="214"/>
      <c r="CH61" s="214"/>
      <c r="CI61" s="214"/>
      <c r="CJ61" s="214"/>
      <c r="CK61" s="214"/>
      <c r="CL61" s="214"/>
      <c r="CM61" s="214"/>
      <c r="CN61" s="214"/>
      <c r="CO61" s="214"/>
      <c r="CP61" s="214"/>
      <c r="CQ61" s="214"/>
      <c r="CR61" s="214"/>
      <c r="CS61" s="214"/>
      <c r="CT61" s="214"/>
      <c r="CU61" s="214"/>
      <c r="CV61" s="214"/>
      <c r="CW61" s="214"/>
      <c r="CX61" s="214"/>
      <c r="CY61" s="214"/>
      <c r="CZ61" s="214"/>
      <c r="DA61" s="214"/>
      <c r="DB61" s="214"/>
      <c r="DC61" s="214"/>
      <c r="DD61" s="214"/>
      <c r="DE61" s="214"/>
      <c r="DF61" s="214"/>
      <c r="DG61" s="214"/>
      <c r="DH61" s="214"/>
      <c r="DI61" s="73"/>
      <c r="DJ61" s="72"/>
    </row>
    <row r="62" spans="1:116" ht="11.1" customHeight="1">
      <c r="A62" s="216" t="s">
        <v>126</v>
      </c>
      <c r="B62" s="217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8"/>
      <c r="AZ62" s="29" t="s">
        <v>130</v>
      </c>
      <c r="BA62" s="215"/>
      <c r="BB62" s="207"/>
      <c r="BC62" s="208"/>
      <c r="BJ62" s="214"/>
      <c r="BK62" s="214"/>
      <c r="BL62" s="214"/>
      <c r="BM62" s="214"/>
      <c r="BN62" s="214"/>
      <c r="BO62" s="214"/>
      <c r="BP62" s="214"/>
      <c r="BQ62" s="214"/>
      <c r="BR62" s="214"/>
      <c r="BS62" s="214"/>
      <c r="BT62" s="214"/>
      <c r="BU62" s="214"/>
      <c r="BV62" s="214"/>
      <c r="BW62" s="214"/>
      <c r="BX62" s="214"/>
      <c r="BY62" s="214"/>
      <c r="BZ62" s="214"/>
      <c r="CA62" s="214"/>
      <c r="CB62" s="214"/>
      <c r="CC62" s="214"/>
      <c r="CD62" s="214"/>
      <c r="CE62" s="214"/>
      <c r="CF62" s="214"/>
      <c r="CG62" s="214"/>
      <c r="CH62" s="214"/>
      <c r="CI62" s="214"/>
      <c r="CJ62" s="214"/>
      <c r="CK62" s="214"/>
      <c r="CL62" s="214"/>
      <c r="CM62" s="214"/>
      <c r="CN62" s="214"/>
      <c r="CO62" s="214"/>
      <c r="CP62" s="214"/>
      <c r="CQ62" s="214"/>
      <c r="CR62" s="214"/>
      <c r="CS62" s="214"/>
      <c r="CT62" s="214"/>
      <c r="CU62" s="214"/>
      <c r="CV62" s="214"/>
      <c r="CW62" s="214"/>
      <c r="CX62" s="214"/>
      <c r="CY62" s="214"/>
      <c r="CZ62" s="214"/>
      <c r="DA62" s="214"/>
      <c r="DB62" s="214"/>
      <c r="DC62" s="214"/>
      <c r="DD62" s="214"/>
      <c r="DE62" s="214"/>
      <c r="DF62" s="214"/>
      <c r="DG62" s="214"/>
      <c r="DH62" s="214"/>
      <c r="DI62" s="73"/>
      <c r="DJ62" s="72"/>
    </row>
    <row r="63" spans="1:116" ht="11.1" customHeight="1">
      <c r="A63" s="216" t="s">
        <v>127</v>
      </c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8"/>
      <c r="AZ63" s="29" t="s">
        <v>131</v>
      </c>
      <c r="BA63" s="215"/>
      <c r="BB63" s="207"/>
      <c r="BC63" s="208"/>
      <c r="BJ63" s="214"/>
      <c r="BK63" s="214"/>
      <c r="BL63" s="214"/>
      <c r="BM63" s="214"/>
      <c r="BN63" s="214"/>
      <c r="BO63" s="214"/>
      <c r="BP63" s="214"/>
      <c r="BQ63" s="214"/>
      <c r="BR63" s="214"/>
      <c r="BS63" s="214"/>
      <c r="BT63" s="214"/>
      <c r="BU63" s="214"/>
      <c r="BV63" s="214"/>
      <c r="BW63" s="214"/>
      <c r="BX63" s="214"/>
      <c r="BY63" s="214"/>
      <c r="BZ63" s="214"/>
      <c r="CA63" s="214"/>
      <c r="CB63" s="214"/>
      <c r="CC63" s="214"/>
      <c r="CD63" s="214"/>
      <c r="CE63" s="214"/>
      <c r="CF63" s="214"/>
      <c r="CG63" s="214"/>
      <c r="CH63" s="214"/>
      <c r="CI63" s="214"/>
      <c r="CJ63" s="214"/>
      <c r="CK63" s="214"/>
      <c r="CL63" s="214"/>
      <c r="CM63" s="214"/>
      <c r="CN63" s="214"/>
      <c r="CO63" s="214"/>
      <c r="CP63" s="214"/>
      <c r="CQ63" s="214"/>
      <c r="CR63" s="214"/>
      <c r="CS63" s="214"/>
      <c r="CT63" s="214"/>
      <c r="CU63" s="214"/>
      <c r="CV63" s="214"/>
      <c r="CW63" s="214"/>
      <c r="CX63" s="214"/>
      <c r="CY63" s="214"/>
      <c r="CZ63" s="214"/>
      <c r="DA63" s="214"/>
      <c r="DB63" s="214"/>
      <c r="DC63" s="214"/>
      <c r="DD63" s="214"/>
      <c r="DE63" s="214"/>
      <c r="DF63" s="214"/>
      <c r="DG63" s="214"/>
      <c r="DH63" s="214"/>
      <c r="DI63" s="73"/>
      <c r="DJ63" s="72"/>
    </row>
    <row r="64" spans="1:116" ht="13.2"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2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72"/>
      <c r="CS64" s="72"/>
      <c r="CT64" s="7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</row>
    <row r="65" spans="1:114" ht="13.2">
      <c r="A65" s="209"/>
      <c r="B65" s="209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BA65" s="239" t="s">
        <v>132</v>
      </c>
      <c r="BB65" s="239"/>
      <c r="BC65" s="239"/>
      <c r="BJ65" s="209"/>
      <c r="BK65" s="209"/>
      <c r="BL65" s="209"/>
      <c r="BM65" s="209"/>
      <c r="BN65" s="209"/>
      <c r="BO65" s="209"/>
      <c r="BP65" s="209"/>
      <c r="BQ65" s="209"/>
      <c r="BR65" s="209"/>
      <c r="BS65" s="209"/>
      <c r="BT65" s="209"/>
      <c r="BU65" s="209"/>
      <c r="BV65" s="209"/>
      <c r="BW65" s="209"/>
      <c r="BX65" s="209"/>
      <c r="BY65" s="209"/>
      <c r="BZ65" s="209"/>
      <c r="CA65" s="209"/>
      <c r="CB65" s="209"/>
      <c r="CC65" s="209"/>
      <c r="CD65" s="209"/>
      <c r="CE65" s="209"/>
      <c r="CF65" s="209"/>
      <c r="CG65" s="209"/>
      <c r="CH65" s="209"/>
      <c r="CI65" s="209"/>
      <c r="CJ65" s="209"/>
      <c r="CK65" s="209"/>
      <c r="CL65" s="209"/>
      <c r="CM65" s="209"/>
      <c r="CN65" s="209"/>
      <c r="CO65" s="209"/>
      <c r="CP65" s="209"/>
      <c r="CQ65" s="209"/>
      <c r="CR65" s="209"/>
      <c r="CS65" s="209"/>
      <c r="CT65" s="209"/>
      <c r="CU65" s="209"/>
      <c r="CV65" s="209"/>
      <c r="CW65" s="209"/>
      <c r="CX65" s="209"/>
      <c r="CY65" s="209"/>
      <c r="CZ65" s="209"/>
      <c r="DA65" s="209"/>
      <c r="DB65" s="209"/>
      <c r="DC65" s="209"/>
      <c r="DD65" s="209"/>
      <c r="DE65" s="209"/>
      <c r="DF65" s="209"/>
      <c r="DG65" s="209"/>
      <c r="DH65" s="209"/>
      <c r="DI65" s="72"/>
      <c r="DJ65" s="72"/>
    </row>
    <row r="66" spans="1:114" ht="13.2">
      <c r="A66" s="220" t="s">
        <v>133</v>
      </c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2"/>
      <c r="CB66" s="72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2"/>
      <c r="CP66" s="72"/>
      <c r="CQ66" s="72"/>
      <c r="CR66" s="72"/>
      <c r="CS66" s="72"/>
      <c r="CT66" s="7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</row>
    <row r="67" spans="1:114" ht="13.2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BA67" s="219"/>
      <c r="BB67" s="219"/>
      <c r="BC67" s="219"/>
      <c r="BJ67" s="209"/>
      <c r="BK67" s="209"/>
      <c r="BL67" s="209"/>
      <c r="BM67" s="209"/>
      <c r="BN67" s="209"/>
      <c r="BO67" s="209"/>
      <c r="BP67" s="209"/>
      <c r="BQ67" s="209"/>
      <c r="BR67" s="209"/>
      <c r="BS67" s="209"/>
      <c r="BT67" s="209"/>
      <c r="BU67" s="209"/>
      <c r="BV67" s="209"/>
      <c r="BW67" s="209"/>
      <c r="BX67" s="209"/>
      <c r="BY67" s="209"/>
      <c r="BZ67" s="209"/>
      <c r="CA67" s="209"/>
      <c r="CB67" s="209"/>
      <c r="CC67" s="209"/>
      <c r="CD67" s="209"/>
      <c r="CE67" s="209"/>
      <c r="CF67" s="209"/>
      <c r="CG67" s="209"/>
      <c r="CH67" s="209"/>
      <c r="CI67" s="209"/>
      <c r="CJ67" s="209"/>
      <c r="CK67" s="209"/>
      <c r="CL67" s="209"/>
      <c r="CM67" s="209"/>
      <c r="CN67" s="209"/>
      <c r="CO67" s="209"/>
      <c r="CP67" s="209"/>
      <c r="CQ67" s="209"/>
      <c r="CR67" s="209"/>
      <c r="CS67" s="209"/>
      <c r="CT67" s="209"/>
      <c r="CU67" s="209"/>
      <c r="CV67" s="209"/>
      <c r="CW67" s="209"/>
      <c r="CX67" s="209"/>
      <c r="CY67" s="209"/>
      <c r="CZ67" s="209"/>
      <c r="DA67" s="209"/>
      <c r="DB67" s="209"/>
      <c r="DC67" s="209"/>
      <c r="DD67" s="209"/>
      <c r="DE67" s="209"/>
      <c r="DF67" s="209"/>
      <c r="DG67" s="209"/>
      <c r="DH67" s="209"/>
      <c r="DI67" s="72"/>
      <c r="DJ67" s="72"/>
    </row>
    <row r="68" spans="1:114" ht="22.35" customHeight="1">
      <c r="A68" s="221" t="s">
        <v>34</v>
      </c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3"/>
      <c r="AZ68" s="27" t="s">
        <v>37</v>
      </c>
      <c r="BA68" s="210" t="s">
        <v>134</v>
      </c>
      <c r="BB68" s="211"/>
      <c r="BC68" s="212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  <c r="CM68" s="224"/>
      <c r="CN68" s="224"/>
      <c r="CO68" s="224"/>
      <c r="CP68" s="224"/>
      <c r="CQ68" s="224"/>
      <c r="CR68" s="224"/>
      <c r="CS68" s="224"/>
      <c r="CT68" s="224"/>
      <c r="CU68" s="224"/>
      <c r="CV68" s="224"/>
      <c r="CW68" s="224"/>
      <c r="CX68" s="224"/>
      <c r="CY68" s="224"/>
      <c r="CZ68" s="224"/>
      <c r="DA68" s="224"/>
      <c r="DB68" s="224"/>
      <c r="DC68" s="224"/>
      <c r="DD68" s="224"/>
      <c r="DE68" s="224"/>
      <c r="DF68" s="224"/>
      <c r="DG68" s="224"/>
      <c r="DH68" s="224"/>
      <c r="DI68" s="61"/>
      <c r="DJ68" s="72"/>
    </row>
    <row r="69" spans="1:114" ht="11.1" customHeight="1">
      <c r="A69" s="221">
        <v>1</v>
      </c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3"/>
      <c r="AZ69" s="29">
        <v>2</v>
      </c>
      <c r="BA69" s="225">
        <v>3</v>
      </c>
      <c r="BB69" s="226"/>
      <c r="BC69" s="227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  <c r="CM69" s="224"/>
      <c r="CN69" s="224"/>
      <c r="CO69" s="224"/>
      <c r="CP69" s="224"/>
      <c r="CQ69" s="224"/>
      <c r="CR69" s="224"/>
      <c r="CS69" s="224"/>
      <c r="CT69" s="224"/>
      <c r="CU69" s="224"/>
      <c r="CV69" s="224"/>
      <c r="CW69" s="224"/>
      <c r="CX69" s="224"/>
      <c r="CY69" s="224"/>
      <c r="CZ69" s="224"/>
      <c r="DA69" s="224"/>
      <c r="DB69" s="224"/>
      <c r="DC69" s="224"/>
      <c r="DD69" s="224"/>
      <c r="DE69" s="224"/>
      <c r="DF69" s="224"/>
      <c r="DG69" s="224"/>
      <c r="DH69" s="224"/>
      <c r="DI69" s="73"/>
      <c r="DJ69" s="72"/>
    </row>
    <row r="70" spans="1:114" ht="66.75" customHeight="1">
      <c r="A70" s="203" t="s">
        <v>135</v>
      </c>
      <c r="B70" s="204"/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  <c r="AK70" s="204"/>
      <c r="AL70" s="204"/>
      <c r="AM70" s="204"/>
      <c r="AN70" s="204"/>
      <c r="AO70" s="204"/>
      <c r="AP70" s="204"/>
      <c r="AQ70" s="204"/>
      <c r="AR70" s="204"/>
      <c r="AS70" s="204"/>
      <c r="AT70" s="204"/>
      <c r="AU70" s="204"/>
      <c r="AV70" s="204"/>
      <c r="AW70" s="204"/>
      <c r="AX70" s="204"/>
      <c r="AY70" s="205"/>
      <c r="AZ70" s="27" t="s">
        <v>129</v>
      </c>
      <c r="BA70" s="206">
        <v>0</v>
      </c>
      <c r="BB70" s="207"/>
      <c r="BC70" s="208"/>
      <c r="BJ70" s="202"/>
      <c r="BK70" s="202"/>
      <c r="BL70" s="202"/>
      <c r="BM70" s="202"/>
      <c r="BN70" s="202"/>
      <c r="BO70" s="202"/>
      <c r="BP70" s="202"/>
      <c r="BQ70" s="202"/>
      <c r="BR70" s="202"/>
      <c r="BS70" s="202"/>
      <c r="BT70" s="202"/>
      <c r="BU70" s="202"/>
      <c r="BV70" s="202"/>
      <c r="BW70" s="202"/>
      <c r="BX70" s="202"/>
      <c r="BY70" s="202"/>
      <c r="BZ70" s="202"/>
      <c r="CA70" s="202"/>
      <c r="CB70" s="202"/>
      <c r="CC70" s="202"/>
      <c r="CD70" s="202"/>
      <c r="CE70" s="202"/>
      <c r="CF70" s="202"/>
      <c r="CG70" s="202"/>
      <c r="CH70" s="202"/>
      <c r="CI70" s="202"/>
      <c r="CJ70" s="202"/>
      <c r="CK70" s="202"/>
      <c r="CL70" s="202"/>
      <c r="CM70" s="202"/>
      <c r="CN70" s="202"/>
      <c r="CO70" s="202"/>
      <c r="CP70" s="202"/>
      <c r="CQ70" s="202"/>
      <c r="CR70" s="202"/>
      <c r="CS70" s="202"/>
      <c r="CT70" s="202"/>
      <c r="CU70" s="202"/>
      <c r="CV70" s="202"/>
      <c r="CW70" s="202"/>
      <c r="CX70" s="202"/>
      <c r="CY70" s="202"/>
      <c r="CZ70" s="202"/>
      <c r="DA70" s="202"/>
      <c r="DB70" s="202"/>
      <c r="DC70" s="202"/>
      <c r="DD70" s="202"/>
      <c r="DE70" s="202"/>
      <c r="DF70" s="202"/>
      <c r="DG70" s="202"/>
      <c r="DH70" s="202"/>
      <c r="DI70" s="61"/>
      <c r="DJ70" s="72"/>
    </row>
    <row r="71" spans="1:114" ht="11.1" customHeight="1">
      <c r="A71" s="203" t="s">
        <v>136</v>
      </c>
      <c r="B71" s="204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5"/>
      <c r="AZ71" s="27" t="s">
        <v>128</v>
      </c>
      <c r="BA71" s="206">
        <v>0</v>
      </c>
      <c r="BB71" s="207"/>
      <c r="BC71" s="208"/>
      <c r="BJ71" s="202"/>
      <c r="BK71" s="202"/>
      <c r="BL71" s="202"/>
      <c r="BM71" s="202"/>
      <c r="BN71" s="202"/>
      <c r="BO71" s="202"/>
      <c r="BP71" s="202"/>
      <c r="BQ71" s="202"/>
      <c r="BR71" s="202"/>
      <c r="BS71" s="202"/>
      <c r="BT71" s="202"/>
      <c r="BU71" s="202"/>
      <c r="BV71" s="202"/>
      <c r="BW71" s="202"/>
      <c r="BX71" s="202"/>
      <c r="BY71" s="202"/>
      <c r="BZ71" s="202"/>
      <c r="CA71" s="202"/>
      <c r="CB71" s="202"/>
      <c r="CC71" s="202"/>
      <c r="CD71" s="202"/>
      <c r="CE71" s="202"/>
      <c r="CF71" s="202"/>
      <c r="CG71" s="202"/>
      <c r="CH71" s="202"/>
      <c r="CI71" s="202"/>
      <c r="CJ71" s="202"/>
      <c r="CK71" s="202"/>
      <c r="CL71" s="202"/>
      <c r="CM71" s="202"/>
      <c r="CN71" s="202"/>
      <c r="CO71" s="202"/>
      <c r="CP71" s="202"/>
      <c r="CQ71" s="202"/>
      <c r="CR71" s="202"/>
      <c r="CS71" s="202"/>
      <c r="CT71" s="202"/>
      <c r="CU71" s="202"/>
      <c r="CV71" s="202"/>
      <c r="CW71" s="202"/>
      <c r="CX71" s="202"/>
      <c r="CY71" s="202"/>
      <c r="CZ71" s="202"/>
      <c r="DA71" s="202"/>
      <c r="DB71" s="202"/>
      <c r="DC71" s="202"/>
      <c r="DD71" s="202"/>
      <c r="DE71" s="202"/>
      <c r="DF71" s="202"/>
      <c r="DG71" s="202"/>
      <c r="DH71" s="202"/>
      <c r="DI71" s="61"/>
      <c r="DJ71" s="72"/>
    </row>
    <row r="72" spans="1:114" ht="22.35" customHeight="1">
      <c r="A72" s="203" t="s">
        <v>137</v>
      </c>
      <c r="B72" s="204"/>
      <c r="C72" s="204"/>
      <c r="D72" s="204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204"/>
      <c r="AM72" s="204"/>
      <c r="AN72" s="204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5"/>
      <c r="AZ72" s="27" t="s">
        <v>130</v>
      </c>
      <c r="BA72" s="206">
        <v>0</v>
      </c>
      <c r="BB72" s="207"/>
      <c r="BC72" s="208"/>
      <c r="BJ72" s="202"/>
      <c r="BK72" s="202"/>
      <c r="BL72" s="202"/>
      <c r="BM72" s="202"/>
      <c r="BN72" s="202"/>
      <c r="BO72" s="202"/>
      <c r="BP72" s="202"/>
      <c r="BQ72" s="202"/>
      <c r="BR72" s="202"/>
      <c r="BS72" s="202"/>
      <c r="BT72" s="202"/>
      <c r="BU72" s="202"/>
      <c r="BV72" s="202"/>
      <c r="BW72" s="202"/>
      <c r="BX72" s="202"/>
      <c r="BY72" s="202"/>
      <c r="BZ72" s="202"/>
      <c r="CA72" s="202"/>
      <c r="CB72" s="202"/>
      <c r="CC72" s="202"/>
      <c r="CD72" s="202"/>
      <c r="CE72" s="202"/>
      <c r="CF72" s="202"/>
      <c r="CG72" s="202"/>
      <c r="CH72" s="202"/>
      <c r="CI72" s="202"/>
      <c r="CJ72" s="202"/>
      <c r="CK72" s="202"/>
      <c r="CL72" s="202"/>
      <c r="CM72" s="202"/>
      <c r="CN72" s="202"/>
      <c r="CO72" s="202"/>
      <c r="CP72" s="202"/>
      <c r="CQ72" s="202"/>
      <c r="CR72" s="202"/>
      <c r="CS72" s="202"/>
      <c r="CT72" s="202"/>
      <c r="CU72" s="202"/>
      <c r="CV72" s="202"/>
      <c r="CW72" s="202"/>
      <c r="CX72" s="202"/>
      <c r="CY72" s="202"/>
      <c r="CZ72" s="202"/>
      <c r="DA72" s="202"/>
      <c r="DB72" s="202"/>
      <c r="DC72" s="202"/>
      <c r="DD72" s="202"/>
      <c r="DE72" s="202"/>
      <c r="DF72" s="202"/>
      <c r="DG72" s="202"/>
      <c r="DH72" s="202"/>
      <c r="DI72" s="61"/>
      <c r="DJ72" s="72"/>
    </row>
    <row r="73" spans="1:114" ht="41.4" customHeight="1"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2"/>
      <c r="CN73" s="72"/>
      <c r="CO73" s="72"/>
      <c r="CP73" s="72"/>
      <c r="CQ73" s="72"/>
      <c r="CR73" s="72"/>
      <c r="CS73" s="72"/>
      <c r="CT73" s="7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</row>
    <row r="74" spans="1:114" ht="10.199999999999999" customHeight="1"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</row>
    <row r="75" spans="1:114" ht="10.199999999999999" customHeight="1"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</row>
    <row r="76" spans="1:114" ht="10.199999999999999" customHeight="1"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</row>
    <row r="77" spans="1:114" ht="10.199999999999999" customHeight="1"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2"/>
      <c r="CA77" s="72"/>
      <c r="CB77" s="72"/>
      <c r="CC77" s="72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2"/>
      <c r="CO77" s="72"/>
      <c r="CP77" s="72"/>
      <c r="CQ77" s="72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2"/>
      <c r="DC77" s="72"/>
      <c r="DD77" s="72"/>
      <c r="DE77" s="72"/>
      <c r="DF77" s="72"/>
      <c r="DG77" s="72"/>
      <c r="DH77" s="72"/>
      <c r="DI77" s="72"/>
      <c r="DJ77" s="72"/>
    </row>
    <row r="78" spans="1:114" ht="10.199999999999999" customHeight="1"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2"/>
      <c r="CO78" s="72"/>
      <c r="CP78" s="72"/>
      <c r="CQ78" s="72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2"/>
      <c r="DC78" s="72"/>
      <c r="DD78" s="72"/>
      <c r="DE78" s="72"/>
      <c r="DF78" s="72"/>
      <c r="DG78" s="72"/>
      <c r="DH78" s="72"/>
      <c r="DI78" s="72"/>
      <c r="DJ78" s="72"/>
    </row>
    <row r="79" spans="1:114" ht="10.199999999999999" customHeight="1"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2"/>
      <c r="CO79" s="72"/>
      <c r="CP79" s="72"/>
      <c r="CQ79" s="72"/>
      <c r="CR79" s="72"/>
      <c r="CS79" s="72"/>
      <c r="CT79" s="72"/>
      <c r="CU79" s="72"/>
      <c r="CV79" s="72"/>
      <c r="CW79" s="72"/>
      <c r="CX79" s="72"/>
      <c r="CY79" s="72"/>
      <c r="CZ79" s="72"/>
      <c r="DA79" s="72"/>
      <c r="DB79" s="72"/>
      <c r="DC79" s="72"/>
      <c r="DD79" s="72"/>
      <c r="DE79" s="72"/>
      <c r="DF79" s="72"/>
      <c r="DG79" s="72"/>
      <c r="DH79" s="72"/>
      <c r="DI79" s="72"/>
      <c r="DJ79" s="72"/>
    </row>
    <row r="80" spans="1:114" ht="10.199999999999999" customHeight="1"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2"/>
      <c r="CO80" s="72"/>
      <c r="CP80" s="72"/>
      <c r="CQ80" s="72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2"/>
      <c r="DC80" s="72"/>
      <c r="DD80" s="72"/>
      <c r="DE80" s="72"/>
      <c r="DF80" s="72"/>
      <c r="DG80" s="72"/>
      <c r="DH80" s="72"/>
      <c r="DI80" s="72"/>
      <c r="DJ80" s="72"/>
    </row>
  </sheetData>
  <mergeCells count="148">
    <mergeCell ref="DL4:DL6"/>
    <mergeCell ref="DI4:DI7"/>
    <mergeCell ref="DK4:DK6"/>
    <mergeCell ref="DJ4:DJ6"/>
    <mergeCell ref="BN11:DG11"/>
    <mergeCell ref="BN23:DG23"/>
    <mergeCell ref="DH4:DH7"/>
    <mergeCell ref="A2:BI2"/>
    <mergeCell ref="BG6:BI6"/>
    <mergeCell ref="BD5:BI5"/>
    <mergeCell ref="A8:AX8"/>
    <mergeCell ref="AY4:AY7"/>
    <mergeCell ref="BA4:BI4"/>
    <mergeCell ref="BA5:BC6"/>
    <mergeCell ref="AZ4:AZ7"/>
    <mergeCell ref="A4:AX7"/>
    <mergeCell ref="BD6:BF6"/>
    <mergeCell ref="E11:AX11"/>
    <mergeCell ref="E10:AX10"/>
    <mergeCell ref="E9:AX9"/>
    <mergeCell ref="E12:AX12"/>
    <mergeCell ref="E14:AX14"/>
    <mergeCell ref="E15:AX15"/>
    <mergeCell ref="BN13:DG13"/>
    <mergeCell ref="BN14:DG14"/>
    <mergeCell ref="BN15:DG15"/>
    <mergeCell ref="E13:AX13"/>
    <mergeCell ref="E22:AX22"/>
    <mergeCell ref="E23:AX23"/>
    <mergeCell ref="BN22:DG22"/>
    <mergeCell ref="E21:AX21"/>
    <mergeCell ref="BJ8:DG8"/>
    <mergeCell ref="BJ4:DG7"/>
    <mergeCell ref="BN9:DG9"/>
    <mergeCell ref="BN10:DG10"/>
    <mergeCell ref="E16:AX16"/>
    <mergeCell ref="BN12:DG12"/>
    <mergeCell ref="E17:AX17"/>
    <mergeCell ref="BN21:DG21"/>
    <mergeCell ref="BN20:DG20"/>
    <mergeCell ref="BN16:DG16"/>
    <mergeCell ref="E18:AX18"/>
    <mergeCell ref="BN18:DG18"/>
    <mergeCell ref="E20:AX20"/>
    <mergeCell ref="BN17:DG17"/>
    <mergeCell ref="E19:AX19"/>
    <mergeCell ref="E28:AX28"/>
    <mergeCell ref="BN27:DG27"/>
    <mergeCell ref="BN28:DG28"/>
    <mergeCell ref="BN24:DG24"/>
    <mergeCell ref="BN25:DG25"/>
    <mergeCell ref="E25:AX25"/>
    <mergeCell ref="E26:AX26"/>
    <mergeCell ref="E27:AX27"/>
    <mergeCell ref="BN26:DG26"/>
    <mergeCell ref="E24:AX24"/>
    <mergeCell ref="A65:AY65"/>
    <mergeCell ref="BA63:BC63"/>
    <mergeCell ref="BA65:BC65"/>
    <mergeCell ref="E29:AX29"/>
    <mergeCell ref="BN29:DG29"/>
    <mergeCell ref="E30:AX30"/>
    <mergeCell ref="E33:AX33"/>
    <mergeCell ref="E31:AX31"/>
    <mergeCell ref="E32:AX32"/>
    <mergeCell ref="E35:AX35"/>
    <mergeCell ref="BA54:BC54"/>
    <mergeCell ref="E47:AX47"/>
    <mergeCell ref="E48:AX48"/>
    <mergeCell ref="E49:AX49"/>
    <mergeCell ref="A63:AY63"/>
    <mergeCell ref="BJ54:DH54"/>
    <mergeCell ref="BN37:DG37"/>
    <mergeCell ref="BN38:DG38"/>
    <mergeCell ref="E40:AX40"/>
    <mergeCell ref="E39:AX39"/>
    <mergeCell ref="E38:AX38"/>
    <mergeCell ref="E37:AX37"/>
    <mergeCell ref="BN39:DG39"/>
    <mergeCell ref="E52:AX52"/>
    <mergeCell ref="BN40:DG40"/>
    <mergeCell ref="BA58:BC58"/>
    <mergeCell ref="A55:BC55"/>
    <mergeCell ref="E41:AX41"/>
    <mergeCell ref="E46:AX46"/>
    <mergeCell ref="E45:AX45"/>
    <mergeCell ref="E42:AX42"/>
    <mergeCell ref="A58:AY58"/>
    <mergeCell ref="A54:AY54"/>
    <mergeCell ref="BN49:DG49"/>
    <mergeCell ref="BN41:DG41"/>
    <mergeCell ref="BN45:DG45"/>
    <mergeCell ref="BN42:DG42"/>
    <mergeCell ref="E44:AX44"/>
    <mergeCell ref="BN34:DG34"/>
    <mergeCell ref="E34:AX34"/>
    <mergeCell ref="BN35:DG35"/>
    <mergeCell ref="BN36:DG36"/>
    <mergeCell ref="E36:AX36"/>
    <mergeCell ref="A59:AY59"/>
    <mergeCell ref="BN52:DG52"/>
    <mergeCell ref="BN46:DG46"/>
    <mergeCell ref="BN44:DG44"/>
    <mergeCell ref="E43:AX43"/>
    <mergeCell ref="E51:AX51"/>
    <mergeCell ref="BN43:DG43"/>
    <mergeCell ref="BN51:DG51"/>
    <mergeCell ref="BN47:DG47"/>
    <mergeCell ref="BN48:DG48"/>
    <mergeCell ref="BA60:BC60"/>
    <mergeCell ref="BJ59:DH59"/>
    <mergeCell ref="BA59:BC59"/>
    <mergeCell ref="BN30:DG30"/>
    <mergeCell ref="BN31:DG31"/>
    <mergeCell ref="BN32:DG32"/>
    <mergeCell ref="BN33:DG33"/>
    <mergeCell ref="A57:BC57"/>
    <mergeCell ref="BJ58:DH58"/>
    <mergeCell ref="A56:BC56"/>
    <mergeCell ref="A68:AY68"/>
    <mergeCell ref="BJ68:DH68"/>
    <mergeCell ref="A69:AY69"/>
    <mergeCell ref="BA69:BC69"/>
    <mergeCell ref="BJ69:DH69"/>
    <mergeCell ref="A60:AY60"/>
    <mergeCell ref="BA61:BC61"/>
    <mergeCell ref="BJ61:DH61"/>
    <mergeCell ref="A61:AY61"/>
    <mergeCell ref="BJ60:DH60"/>
    <mergeCell ref="BJ67:DH67"/>
    <mergeCell ref="BA68:BC68"/>
    <mergeCell ref="A67:AY67"/>
    <mergeCell ref="BJ62:DH62"/>
    <mergeCell ref="BA62:BC62"/>
    <mergeCell ref="A62:AY62"/>
    <mergeCell ref="BJ65:DH65"/>
    <mergeCell ref="BJ63:DH63"/>
    <mergeCell ref="BA67:BC67"/>
    <mergeCell ref="A66:BC66"/>
    <mergeCell ref="BJ72:DH72"/>
    <mergeCell ref="BJ71:DH71"/>
    <mergeCell ref="BJ70:DH70"/>
    <mergeCell ref="A72:AY72"/>
    <mergeCell ref="BA72:BC72"/>
    <mergeCell ref="A70:AY70"/>
    <mergeCell ref="BA70:BC70"/>
    <mergeCell ref="A71:AY71"/>
    <mergeCell ref="BA71:BC71"/>
  </mergeCells>
  <phoneticPr fontId="0" type="noConversion"/>
  <pageMargins left="0.7" right="0.7" top="0.5" bottom="0.17" header="0.3" footer="0.3"/>
  <pageSetup paperSize="9" scale="63" orientation="landscape" r:id="rId1"/>
  <headerFooter alignWithMargins="0"/>
  <rowBreaks count="1" manualBreakCount="1">
    <brk id="53" max="16383" man="1"/>
  </rowBreaks>
  <colBreaks count="1" manualBreakCount="1">
    <brk id="62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№ 250 от 27.09.2018</vt:lpstr>
      <vt:lpstr>№250 от27.09.2018(стр2)</vt:lpstr>
      <vt:lpstr>№ 250 от 27.09.2018 (стр.3)</vt:lpstr>
      <vt:lpstr>'№ 250 от 27.09.2018'!IS_DOCUMENT</vt:lpstr>
      <vt:lpstr>'№ 250 от 27.09.2018 (стр.3)'!IS_DOCUMENT</vt:lpstr>
      <vt:lpstr>'№ 250 от 27.09.2018 (стр.3)'!Область_печати</vt:lpstr>
      <vt:lpstr>'№250 от27.09.2018(стр2)'!Область_печати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dc:description>POI HSSF rep:2.42.0.264</dc:description>
  <cp:lastModifiedBy>stsav</cp:lastModifiedBy>
  <cp:lastPrinted>2018-10-02T06:13:14Z</cp:lastPrinted>
  <dcterms:created xsi:type="dcterms:W3CDTF">2017-06-15T06:26:04Z</dcterms:created>
  <dcterms:modified xsi:type="dcterms:W3CDTF">2018-10-02T06:14:43Z</dcterms:modified>
</cp:coreProperties>
</file>