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tabRatio="689" activeTab="4"/>
  </bookViews>
  <sheets>
    <sheet name="ОБРАЗЕЦ прил 2" sheetId="7" r:id="rId1"/>
    <sheet name="Приложение 1" sheetId="5" r:id="rId2"/>
    <sheet name="Приложение 2" sheetId="6" r:id="rId3"/>
    <sheet name="Приложение 3" sheetId="8" r:id="rId4"/>
    <sheet name="Приложение 4" sheetId="9" r:id="rId5"/>
  </sheets>
  <calcPr calcId="124519"/>
</workbook>
</file>

<file path=xl/calcChain.xml><?xml version="1.0" encoding="utf-8"?>
<calcChain xmlns="http://schemas.openxmlformats.org/spreadsheetml/2006/main">
  <c r="F32" i="5"/>
  <c r="E32"/>
  <c r="F6" i="8"/>
  <c r="B6"/>
  <c r="Z10" i="7" l="1"/>
  <c r="Z12" s="1"/>
  <c r="Y10"/>
  <c r="Y12" s="1"/>
  <c r="X10"/>
  <c r="X12" s="1"/>
  <c r="W10"/>
  <c r="W12" s="1"/>
  <c r="V10"/>
  <c r="V12" s="1"/>
  <c r="U10"/>
  <c r="U12" s="1"/>
  <c r="T10"/>
  <c r="T12" s="1"/>
  <c r="S10"/>
  <c r="S12" s="1"/>
  <c r="R10"/>
  <c r="R12" s="1"/>
  <c r="Q10"/>
  <c r="Q12" s="1"/>
  <c r="P10"/>
  <c r="P12" s="1"/>
  <c r="O10"/>
  <c r="O12" s="1"/>
  <c r="N10"/>
  <c r="N12" s="1"/>
  <c r="M10"/>
  <c r="M12" s="1"/>
  <c r="L10"/>
  <c r="L12" s="1"/>
  <c r="K10"/>
  <c r="K12" s="1"/>
  <c r="J10"/>
  <c r="J12" s="1"/>
  <c r="I10"/>
  <c r="I12" s="1"/>
  <c r="H10"/>
  <c r="H12" s="1"/>
  <c r="G10"/>
  <c r="G12" s="1"/>
  <c r="F10"/>
  <c r="F12" s="1"/>
  <c r="E10"/>
  <c r="E12" s="1"/>
  <c r="C10"/>
  <c r="B10"/>
  <c r="AB9"/>
  <c r="AA9" s="1"/>
  <c r="D9"/>
  <c r="AB8"/>
  <c r="AA8" s="1"/>
  <c r="D8"/>
  <c r="AB7"/>
  <c r="AA7" s="1"/>
  <c r="D7"/>
  <c r="AB6"/>
  <c r="AA6" s="1"/>
  <c r="D6"/>
  <c r="AB5"/>
  <c r="AA5" s="1"/>
  <c r="D5"/>
  <c r="AA12" l="1"/>
  <c r="C13" s="1"/>
  <c r="D10"/>
  <c r="AB10"/>
  <c r="AA10" s="1"/>
  <c r="G10" i="5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2"/>
  <c r="G9"/>
  <c r="D5" i="6"/>
  <c r="D6"/>
  <c r="D7"/>
  <c r="D8"/>
  <c r="D9"/>
  <c r="Z10"/>
  <c r="Z12" s="1"/>
  <c r="Y10"/>
  <c r="Y12" s="1"/>
  <c r="X10"/>
  <c r="X12" s="1"/>
  <c r="W10"/>
  <c r="W12" s="1"/>
  <c r="V10"/>
  <c r="V12" s="1"/>
  <c r="U10"/>
  <c r="U12" s="1"/>
  <c r="T10"/>
  <c r="T12" s="1"/>
  <c r="S10"/>
  <c r="S12" s="1"/>
  <c r="R10"/>
  <c r="R12" s="1"/>
  <c r="Q10"/>
  <c r="Q12" s="1"/>
  <c r="P10"/>
  <c r="P12" s="1"/>
  <c r="O10"/>
  <c r="O12" s="1"/>
  <c r="N10"/>
  <c r="N12" s="1"/>
  <c r="M10"/>
  <c r="M12" s="1"/>
  <c r="L10"/>
  <c r="L12" s="1"/>
  <c r="K10"/>
  <c r="K12" s="1"/>
  <c r="J10"/>
  <c r="J12" s="1"/>
  <c r="I10"/>
  <c r="I12" s="1"/>
  <c r="H10"/>
  <c r="H12" s="1"/>
  <c r="G10"/>
  <c r="G12" s="1"/>
  <c r="F10"/>
  <c r="F12" s="1"/>
  <c r="E10"/>
  <c r="E12" s="1"/>
  <c r="C10"/>
  <c r="B10"/>
  <c r="AB9"/>
  <c r="AA9" s="1"/>
  <c r="AB8"/>
  <c r="AA8" s="1"/>
  <c r="AB7"/>
  <c r="AA7" s="1"/>
  <c r="AB6"/>
  <c r="AA6" s="1"/>
  <c r="AB5"/>
  <c r="AA5" s="1"/>
  <c r="D33" i="5"/>
  <c r="AA12" i="6" l="1"/>
  <c r="D10"/>
  <c r="AB10"/>
  <c r="AA10" s="1"/>
  <c r="E33" i="5" l="1"/>
</calcChain>
</file>

<file path=xl/sharedStrings.xml><?xml version="1.0" encoding="utf-8"?>
<sst xmlns="http://schemas.openxmlformats.org/spreadsheetml/2006/main" count="158" uniqueCount="112">
  <si>
    <t>№ п/п</t>
  </si>
  <si>
    <t>Предмет</t>
  </si>
  <si>
    <t>Кол-во участников Олимпиады (чел.)</t>
  </si>
  <si>
    <t>Кол-во победителей (чел.)</t>
  </si>
  <si>
    <t>Кол-во призеров (чел.)</t>
  </si>
  <si>
    <t>Кол-во независимых наблюдателей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</si>
  <si>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</si>
  <si>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</si>
  <si>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</si>
  <si>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</si>
  <si>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</si>
  <si>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</si>
  <si>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</si>
  <si>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</si>
  <si>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</si>
  <si>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</si>
  <si>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</si>
  <si>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</si>
  <si>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</si>
  <si>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</si>
  <si>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</si>
  <si>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</si>
  <si>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Муниципальное образование:</t>
  </si>
  <si>
    <t>Математика</t>
  </si>
  <si>
    <t>Немецкий язык</t>
  </si>
  <si>
    <t xml:space="preserve">Классы </t>
  </si>
  <si>
    <t>Количество обучающихся в данной параллели по МО (чел.)</t>
  </si>
  <si>
    <t>Количество обучающихся, принимавших участие в школьном этапе Олимпиады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</si>
  <si>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</si>
  <si>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</si>
  <si>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</si>
  <si>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</si>
  <si>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</si>
  <si>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</si>
  <si>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</si>
  <si>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</si>
  <si>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</si>
  <si>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</si>
  <si>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</si>
  <si>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</si>
  <si>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</si>
  <si>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</si>
  <si>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</si>
  <si>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</si>
  <si>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</si>
  <si>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</si>
  <si>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7 - е</t>
  </si>
  <si>
    <t>8 - е</t>
  </si>
  <si>
    <t>9 - е</t>
  </si>
  <si>
    <t>10 - е</t>
  </si>
  <si>
    <t>11 - е</t>
  </si>
  <si>
    <t>Итого</t>
  </si>
  <si>
    <t>контроль!!!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</si>
  <si>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</si>
  <si>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</si>
  <si>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</si>
  <si>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</si>
  <si>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</si>
  <si>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контактный телефон (моб.тел.)</t>
  </si>
  <si>
    <t>ФИО исполнителя (полностью)</t>
  </si>
  <si>
    <t>7. Степень участия обучающихся в предметах школьного этапа Олимпиады в 2017-2018 учебном году</t>
  </si>
  <si>
    <t>Испанский язык</t>
  </si>
  <si>
    <t>Победителей и призеров всего</t>
  </si>
  <si>
    <t>ЧИСЛО участий</t>
  </si>
  <si>
    <r>
      <t xml:space="preserve">В том числе участвовали в олимпиаде </t>
    </r>
    <r>
      <rPr>
        <i/>
        <sz val="12"/>
        <color theme="1"/>
        <rFont val="Times New Roman"/>
        <family val="1"/>
        <charset val="204"/>
      </rPr>
      <t>(чел.)**</t>
    </r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</si>
  <si>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</si>
  <si>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</si>
  <si>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</si>
  <si>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 xml:space="preserve"> по 22 предметам</t>
  </si>
  <si>
    <t>**-Обучающийся, принявший участие в муниципальном  этапе Олимпиады по нескольким предметам, учитывается 1 раз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</si>
  <si>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</si>
  <si>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</si>
  <si>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</si>
  <si>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Муниципальный этап</t>
  </si>
  <si>
    <r>
      <t xml:space="preserve">Кол-во участников 
(чел.)  </t>
    </r>
    <r>
      <rPr>
        <b/>
        <sz val="12"/>
        <color rgb="FFFF0000"/>
        <rFont val="Calibri (Основной текст)"/>
      </rPr>
      <t>1</t>
    </r>
    <r>
      <rPr>
        <sz val="11"/>
        <color rgb="FFFF0000"/>
        <rFont val="Calibri"/>
        <family val="2"/>
        <charset val="204"/>
        <scheme val="minor"/>
      </rPr>
      <t xml:space="preserve">
</t>
    </r>
  </si>
  <si>
    <r>
      <t xml:space="preserve">Кол-во победителей
и призеров (чел.) </t>
    </r>
    <r>
      <rPr>
        <b/>
        <sz val="12"/>
        <color rgb="FF00B050"/>
        <rFont val="Times New Roman"/>
        <family val="1"/>
        <charset val="204"/>
      </rPr>
      <t>2</t>
    </r>
    <r>
      <rPr>
        <sz val="12"/>
        <color rgb="FF00B050"/>
        <rFont val="Times New Roman"/>
        <family val="1"/>
        <charset val="204"/>
      </rPr>
      <t xml:space="preserve">
</t>
    </r>
  </si>
  <si>
    <r>
      <rPr>
        <b/>
        <sz val="14"/>
        <color rgb="FF00B050"/>
        <rFont val="Times New Roman"/>
        <family val="1"/>
        <charset val="204"/>
      </rPr>
      <t xml:space="preserve">2 </t>
    </r>
    <r>
      <rPr>
        <b/>
        <sz val="12"/>
        <color rgb="FF00B050"/>
        <rFont val="Times New Roman"/>
        <family val="1"/>
        <charset val="204"/>
      </rPr>
      <t>Учитываются все победители и призеры этапа с учетом количества участий</t>
    </r>
  </si>
  <si>
    <t>Наименование
МО</t>
  </si>
  <si>
    <t xml:space="preserve"> Наличие апелляций о несогласии с результатами оценивания олимпиадной работы</t>
  </si>
  <si>
    <t>в том числе были удовлетворены</t>
  </si>
  <si>
    <t xml:space="preserve">в том числе апелляции, по результатам которых в оценивание  ответов были  внесены изменения </t>
  </si>
  <si>
    <t>частичный охват</t>
  </si>
  <si>
    <t>охват предметов -  100%</t>
  </si>
  <si>
    <t xml:space="preserve">количество </t>
  </si>
  <si>
    <t>предмет</t>
  </si>
  <si>
    <t xml:space="preserve">Приложение 1
</t>
  </si>
  <si>
    <t xml:space="preserve">1. Сведения об участниках муниципального этапа Олимпиады </t>
  </si>
  <si>
    <t>Приложение 3</t>
  </si>
  <si>
    <t>всего(сумма столбцов 2 и 3)</t>
  </si>
  <si>
    <r>
      <t xml:space="preserve">Приложение 4
</t>
    </r>
    <r>
      <rPr>
        <sz val="10"/>
        <rFont val="Times New Roman"/>
        <family val="1"/>
        <charset val="204"/>
      </rPr>
      <t xml:space="preserve">
</t>
    </r>
  </si>
  <si>
    <t>Объективность проведения муниципального этапа ВсОШ (2020/2021 уч.г.)</t>
  </si>
  <si>
    <t>охват предметов -  100% (по каждому предмету, по которому проводился муниципальный этап Олимпиады)</t>
  </si>
  <si>
    <t xml:space="preserve">Наличие апелляций о нарушении процедуры проведения муниципального этапа Олимпиады </t>
  </si>
  <si>
    <t>Количество апелляций/предметы</t>
  </si>
  <si>
    <t>Количество апелляций / предметы</t>
  </si>
  <si>
    <t>Отчет о проведении муниципального этапа всероссийской олимпиады школьников в 2020/2021 учебном году</t>
  </si>
  <si>
    <t>ПРИЛОЖЕНИЕ 2. Степень участия обучающихся в предметах муниципального этапа Олимпиады в 2020-2021 учебном году</t>
  </si>
  <si>
    <t>Количество обучающихся, принимавших участие в муниципальном этапе Олимпиады (чел.)**</t>
  </si>
  <si>
    <r>
      <t xml:space="preserve">1 Обучающийся, принявший участие в данном этапе олимпиады по нескольким предметам, учитывается 1 раз - </t>
    </r>
    <r>
      <rPr>
        <i/>
        <sz val="12"/>
        <rFont val="Times New Roman"/>
        <family val="1"/>
        <charset val="204"/>
      </rPr>
      <t>должно совпадать с количеством из Приложения №2</t>
    </r>
    <r>
      <rPr>
        <b/>
        <sz val="12"/>
        <color rgb="FFFF0000"/>
        <rFont val="Times New Roman"/>
        <family val="1"/>
        <charset val="204"/>
      </rPr>
      <t xml:space="preserve">
</t>
    </r>
  </si>
  <si>
    <t xml:space="preserve">Наличие Регламента/Порядка проведения муниципального этапа Олимпиады (да/нет) </t>
  </si>
  <si>
    <t xml:space="preserve">Наличие приказа о проведении муниципального этапа Олимпиады (да/нет) </t>
  </si>
  <si>
    <t>не было наблюдателей</t>
  </si>
  <si>
    <t>при проведении Олимпиады*</t>
  </si>
  <si>
    <t>при проверке олимпиадных работ*</t>
  </si>
  <si>
    <t>Наличие общественных/ независимых наблюдателей*</t>
  </si>
  <si>
    <t>да</t>
  </si>
  <si>
    <t xml:space="preserve">*-отметить "да" наличие/отсутствие общественных наблюдателей </t>
  </si>
  <si>
    <t>Вышневолоцкий городской округ</t>
  </si>
  <si>
    <t>Алексеева Олеся Романовна</t>
  </si>
  <si>
    <r>
      <t>Количественные данные об участниках муниципального этапа всероссийской олимпиады школьников
 в 2019/20 учебном году
_______</t>
    </r>
    <r>
      <rPr>
        <u/>
        <sz val="12"/>
        <color theme="1"/>
        <rFont val="Times New Roman"/>
        <family val="1"/>
        <charset val="204"/>
      </rPr>
      <t>Вышневолоцкий городской округ</t>
    </r>
    <r>
      <rPr>
        <sz val="12"/>
        <color theme="1"/>
        <rFont val="Times New Roman"/>
        <family val="1"/>
        <charset val="204"/>
      </rPr>
      <t>______
наименование МО</t>
    </r>
  </si>
  <si>
    <t>да (Порядок проведения всероссийской олимпиады школьников)</t>
  </si>
  <si>
    <t>да (№203 от 09.11.2020)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</si>
</sst>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Calibri (Основной текст)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309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vertical="center"/>
    </xf>
    <xf numFmtId="0" fontId="1" fillId="3" borderId="0" xfId="0" applyFont="1" applyFill="1"/>
    <xf numFmtId="0" fontId="8" fillId="5" borderId="0" xfId="0" applyFont="1" applyFill="1"/>
    <xf numFmtId="0" fontId="7" fillId="6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0" fillId="5" borderId="0" xfId="0" applyFill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textRotation="90" wrapText="1"/>
    </xf>
    <xf numFmtId="0" fontId="2" fillId="4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9" borderId="0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/>
    </xf>
    <xf numFmtId="0" fontId="0" fillId="7" borderId="1" xfId="0" applyFill="1" applyBorder="1"/>
    <xf numFmtId="0" fontId="12" fillId="9" borderId="6" xfId="0" applyFont="1" applyFill="1" applyBorder="1" applyAlignment="1"/>
    <xf numFmtId="0" fontId="2" fillId="7" borderId="0" xfId="0" applyFont="1" applyFill="1"/>
    <xf numFmtId="0" fontId="4" fillId="7" borderId="0" xfId="0" applyFont="1" applyFill="1"/>
    <xf numFmtId="0" fontId="7" fillId="4" borderId="1" xfId="0" applyFont="1" applyFill="1" applyBorder="1" applyAlignment="1">
      <alignment horizontal="center" vertical="center"/>
    </xf>
    <xf numFmtId="0" fontId="0" fillId="4" borderId="0" xfId="0" applyFill="1"/>
    <xf numFmtId="0" fontId="2" fillId="3" borderId="1" xfId="0" applyFont="1" applyFill="1" applyBorder="1" applyAlignment="1">
      <alignment horizontal="center" vertical="center"/>
    </xf>
    <xf numFmtId="0" fontId="13" fillId="0" borderId="0" xfId="0" applyFont="1"/>
    <xf numFmtId="0" fontId="11" fillId="3" borderId="0" xfId="0" applyFont="1" applyFill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6" fillId="1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4" fillId="0" borderId="7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/>
    <xf numFmtId="0" fontId="7" fillId="0" borderId="0" xfId="0" applyFont="1" applyBorder="1" applyAlignment="1">
      <alignment vertical="center" wrapText="1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/>
    <xf numFmtId="0" fontId="0" fillId="0" borderId="0" xfId="0" applyBorder="1"/>
    <xf numFmtId="0" fontId="18" fillId="0" borderId="6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0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vertical="top" wrapText="1"/>
    </xf>
    <xf numFmtId="0" fontId="4" fillId="0" borderId="5" xfId="0" applyFont="1" applyBorder="1"/>
    <xf numFmtId="0" fontId="4" fillId="0" borderId="1" xfId="0" applyFont="1" applyFill="1" applyBorder="1"/>
    <xf numFmtId="0" fontId="16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/>
    </xf>
    <xf numFmtId="0" fontId="8" fillId="3" borderId="0" xfId="0" applyFont="1" applyFill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7" fillId="0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309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16"/>
  <sheetViews>
    <sheetView workbookViewId="0">
      <selection activeCell="D21" sqref="D21"/>
    </sheetView>
  </sheetViews>
  <sheetFormatPr defaultRowHeight="15"/>
  <cols>
    <col min="1" max="1" width="8.5703125" customWidth="1"/>
    <col min="2" max="2" width="18.140625" customWidth="1"/>
    <col min="3" max="3" width="13.28515625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>
      <c r="A1" s="38" t="s">
        <v>60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6" t="s">
        <v>52</v>
      </c>
      <c r="AB1" s="16" t="s">
        <v>52</v>
      </c>
    </row>
    <row r="2" spans="1:28" ht="18.7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"/>
    </row>
    <row r="3" spans="1:28" ht="15.75">
      <c r="A3" s="89" t="s">
        <v>25</v>
      </c>
      <c r="B3" s="90" t="s">
        <v>26</v>
      </c>
      <c r="C3" s="91" t="s">
        <v>27</v>
      </c>
      <c r="D3" s="90" t="s">
        <v>28</v>
      </c>
      <c r="E3" s="85" t="s">
        <v>64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24"/>
      <c r="AB3" s="23"/>
    </row>
    <row r="4" spans="1:28" ht="103.5" customHeight="1">
      <c r="A4" s="89"/>
      <c r="B4" s="90"/>
      <c r="C4" s="92"/>
      <c r="D4" s="90"/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3" t="s">
        <v>43</v>
      </c>
      <c r="T4" s="13" t="s">
        <v>44</v>
      </c>
      <c r="U4" s="13" t="s">
        <v>45</v>
      </c>
      <c r="V4" s="13" t="s">
        <v>53</v>
      </c>
      <c r="W4" s="13" t="s">
        <v>54</v>
      </c>
      <c r="X4" s="13" t="s">
        <v>55</v>
      </c>
      <c r="Y4" s="13" t="s">
        <v>56</v>
      </c>
      <c r="Z4" s="13" t="s">
        <v>57</v>
      </c>
      <c r="AA4" s="25"/>
      <c r="AB4" s="23"/>
    </row>
    <row r="5" spans="1:28" ht="15.75">
      <c r="A5" s="54" t="s">
        <v>46</v>
      </c>
      <c r="B5" s="53">
        <v>195</v>
      </c>
      <c r="C5" s="36">
        <v>104</v>
      </c>
      <c r="D5" s="18">
        <f t="shared" ref="D5:D9" si="0">C5/B5*100</f>
        <v>53.333333333333336</v>
      </c>
      <c r="E5" s="53">
        <v>68</v>
      </c>
      <c r="F5" s="53">
        <v>5</v>
      </c>
      <c r="G5" s="53">
        <v>5</v>
      </c>
      <c r="H5" s="53">
        <v>5</v>
      </c>
      <c r="I5" s="53">
        <v>2</v>
      </c>
      <c r="J5" s="53">
        <v>5</v>
      </c>
      <c r="K5" s="53">
        <v>2</v>
      </c>
      <c r="L5" s="53">
        <v>3</v>
      </c>
      <c r="M5" s="53">
        <v>5</v>
      </c>
      <c r="N5" s="53">
        <v>4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27" t="str">
        <f t="shared" ref="AA5:AA10" si="1">IF($C5=$AB5, "верно", "ошибка")</f>
        <v>верно</v>
      </c>
      <c r="AB5" s="23">
        <f t="shared" ref="AB5:AB10" si="2">SUM($E5:$Z5)</f>
        <v>104</v>
      </c>
    </row>
    <row r="6" spans="1:28" ht="15.75">
      <c r="A6" s="54" t="s">
        <v>47</v>
      </c>
      <c r="B6" s="53">
        <v>182</v>
      </c>
      <c r="C6" s="36">
        <v>100</v>
      </c>
      <c r="D6" s="18">
        <f t="shared" si="0"/>
        <v>54.945054945054949</v>
      </c>
      <c r="E6" s="53">
        <v>32</v>
      </c>
      <c r="F6" s="53">
        <v>28</v>
      </c>
      <c r="G6" s="53">
        <v>9</v>
      </c>
      <c r="H6" s="53">
        <v>7</v>
      </c>
      <c r="I6" s="53">
        <v>9</v>
      </c>
      <c r="J6" s="53">
        <v>5</v>
      </c>
      <c r="K6" s="53">
        <v>3</v>
      </c>
      <c r="L6" s="53">
        <v>4</v>
      </c>
      <c r="M6" s="53">
        <v>1</v>
      </c>
      <c r="N6" s="53">
        <v>1</v>
      </c>
      <c r="O6" s="53"/>
      <c r="P6" s="53"/>
      <c r="Q6" s="53">
        <v>1</v>
      </c>
      <c r="R6" s="53"/>
      <c r="S6" s="53"/>
      <c r="T6" s="53"/>
      <c r="U6" s="53"/>
      <c r="V6" s="53"/>
      <c r="W6" s="53"/>
      <c r="X6" s="53"/>
      <c r="Y6" s="53"/>
      <c r="Z6" s="53"/>
      <c r="AA6" s="27" t="str">
        <f t="shared" si="1"/>
        <v>верно</v>
      </c>
      <c r="AB6" s="23">
        <f t="shared" si="2"/>
        <v>100</v>
      </c>
    </row>
    <row r="7" spans="1:28" ht="15.75">
      <c r="A7" s="54" t="s">
        <v>48</v>
      </c>
      <c r="B7" s="53">
        <v>171</v>
      </c>
      <c r="C7" s="36">
        <v>97</v>
      </c>
      <c r="D7" s="18">
        <f t="shared" si="0"/>
        <v>56.725146198830409</v>
      </c>
      <c r="E7" s="53">
        <v>35</v>
      </c>
      <c r="F7" s="53">
        <v>15</v>
      </c>
      <c r="G7" s="53">
        <v>11</v>
      </c>
      <c r="H7" s="53">
        <v>10</v>
      </c>
      <c r="I7" s="53">
        <v>8</v>
      </c>
      <c r="J7" s="53">
        <v>7</v>
      </c>
      <c r="K7" s="53">
        <v>4</v>
      </c>
      <c r="L7" s="53">
        <v>2</v>
      </c>
      <c r="M7" s="53">
        <v>2</v>
      </c>
      <c r="N7" s="53">
        <v>2</v>
      </c>
      <c r="O7" s="53"/>
      <c r="P7" s="53"/>
      <c r="Q7" s="53"/>
      <c r="R7" s="53">
        <v>1</v>
      </c>
      <c r="S7" s="53"/>
      <c r="T7" s="53"/>
      <c r="U7" s="53"/>
      <c r="V7" s="53"/>
      <c r="W7" s="53"/>
      <c r="X7" s="53"/>
      <c r="Y7" s="53"/>
      <c r="Z7" s="53"/>
      <c r="AA7" s="27" t="str">
        <f t="shared" si="1"/>
        <v>верно</v>
      </c>
      <c r="AB7" s="23">
        <f t="shared" si="2"/>
        <v>97</v>
      </c>
    </row>
    <row r="8" spans="1:28" ht="15.75">
      <c r="A8" s="54" t="s">
        <v>49</v>
      </c>
      <c r="B8" s="53">
        <v>86</v>
      </c>
      <c r="C8" s="36">
        <v>68</v>
      </c>
      <c r="D8" s="18">
        <f t="shared" si="0"/>
        <v>79.069767441860463</v>
      </c>
      <c r="E8" s="53">
        <v>20</v>
      </c>
      <c r="F8" s="53">
        <v>10</v>
      </c>
      <c r="G8" s="53">
        <v>5</v>
      </c>
      <c r="H8" s="53">
        <v>6</v>
      </c>
      <c r="I8" s="53">
        <v>9</v>
      </c>
      <c r="J8" s="53">
        <v>3</v>
      </c>
      <c r="K8" s="53">
        <v>4</v>
      </c>
      <c r="L8" s="53">
        <v>3</v>
      </c>
      <c r="M8" s="53">
        <v>3</v>
      </c>
      <c r="N8" s="53">
        <v>1</v>
      </c>
      <c r="O8" s="53">
        <v>2</v>
      </c>
      <c r="P8" s="53">
        <v>2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27" t="str">
        <f t="shared" si="1"/>
        <v>верно</v>
      </c>
      <c r="AB8" s="23">
        <f t="shared" si="2"/>
        <v>68</v>
      </c>
    </row>
    <row r="9" spans="1:28" ht="15.75">
      <c r="A9" s="54" t="s">
        <v>50</v>
      </c>
      <c r="B9" s="53">
        <v>103</v>
      </c>
      <c r="C9" s="36">
        <v>90</v>
      </c>
      <c r="D9" s="18">
        <f t="shared" si="0"/>
        <v>87.378640776699029</v>
      </c>
      <c r="E9" s="53">
        <v>18</v>
      </c>
      <c r="F9" s="53">
        <v>16</v>
      </c>
      <c r="G9" s="53">
        <v>15</v>
      </c>
      <c r="H9" s="53">
        <v>17</v>
      </c>
      <c r="I9" s="53">
        <v>8</v>
      </c>
      <c r="J9" s="53">
        <v>9</v>
      </c>
      <c r="K9" s="53">
        <v>1</v>
      </c>
      <c r="L9" s="53">
        <v>4</v>
      </c>
      <c r="M9" s="53">
        <v>1</v>
      </c>
      <c r="N9" s="53"/>
      <c r="O9" s="53">
        <v>1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27" t="str">
        <f t="shared" si="1"/>
        <v>верно</v>
      </c>
      <c r="AB9" s="23">
        <f t="shared" si="2"/>
        <v>90</v>
      </c>
    </row>
    <row r="10" spans="1:28" ht="15.75">
      <c r="A10" s="9" t="s">
        <v>51</v>
      </c>
      <c r="B10" s="17">
        <f>SUM($B$5:$B$9)</f>
        <v>737</v>
      </c>
      <c r="C10" s="34">
        <f>SUM($C$5:$C$9)</f>
        <v>459</v>
      </c>
      <c r="D10" s="18">
        <f>C10/B10*100</f>
        <v>62.279511533242882</v>
      </c>
      <c r="E10" s="10">
        <f t="shared" ref="E10:Z10" si="3">SUM(E5:E9)</f>
        <v>173</v>
      </c>
      <c r="F10" s="10">
        <f t="shared" si="3"/>
        <v>74</v>
      </c>
      <c r="G10" s="10">
        <f t="shared" si="3"/>
        <v>45</v>
      </c>
      <c r="H10" s="10">
        <f t="shared" si="3"/>
        <v>45</v>
      </c>
      <c r="I10" s="10">
        <f t="shared" si="3"/>
        <v>36</v>
      </c>
      <c r="J10" s="10">
        <f t="shared" si="3"/>
        <v>29</v>
      </c>
      <c r="K10" s="10">
        <f t="shared" si="3"/>
        <v>14</v>
      </c>
      <c r="L10" s="10">
        <f t="shared" si="3"/>
        <v>16</v>
      </c>
      <c r="M10" s="10">
        <f t="shared" si="3"/>
        <v>12</v>
      </c>
      <c r="N10" s="10">
        <f t="shared" si="3"/>
        <v>8</v>
      </c>
      <c r="O10" s="10">
        <f t="shared" si="3"/>
        <v>3</v>
      </c>
      <c r="P10" s="10">
        <f t="shared" si="3"/>
        <v>2</v>
      </c>
      <c r="Q10" s="10">
        <f t="shared" si="3"/>
        <v>1</v>
      </c>
      <c r="R10" s="10">
        <f t="shared" si="3"/>
        <v>1</v>
      </c>
      <c r="S10" s="10">
        <f t="shared" si="3"/>
        <v>0</v>
      </c>
      <c r="T10" s="10">
        <f t="shared" si="3"/>
        <v>0</v>
      </c>
      <c r="U10" s="10">
        <f t="shared" si="3"/>
        <v>0</v>
      </c>
      <c r="V10" s="10">
        <f t="shared" si="3"/>
        <v>0</v>
      </c>
      <c r="W10" s="10">
        <f t="shared" si="3"/>
        <v>0</v>
      </c>
      <c r="X10" s="10">
        <f t="shared" si="3"/>
        <v>0</v>
      </c>
      <c r="Y10" s="10">
        <f t="shared" si="3"/>
        <v>0</v>
      </c>
      <c r="Z10" s="10">
        <f t="shared" si="3"/>
        <v>0</v>
      </c>
      <c r="AA10" s="26" t="str">
        <f t="shared" si="1"/>
        <v>верно</v>
      </c>
      <c r="AB10" s="35">
        <f t="shared" si="2"/>
        <v>459</v>
      </c>
    </row>
    <row r="11" spans="1:28" s="37" customFormat="1"/>
    <row r="12" spans="1:28" ht="15.75">
      <c r="B12" s="16" t="s">
        <v>52</v>
      </c>
      <c r="C12" s="87" t="s">
        <v>63</v>
      </c>
      <c r="D12" s="88"/>
      <c r="E12" s="30">
        <f>E10</f>
        <v>173</v>
      </c>
      <c r="F12" s="30">
        <f>F10*2</f>
        <v>148</v>
      </c>
      <c r="G12" s="30">
        <f>G10*3</f>
        <v>135</v>
      </c>
      <c r="H12" s="30">
        <f>H10*4</f>
        <v>180</v>
      </c>
      <c r="I12" s="30">
        <f>I10*5</f>
        <v>180</v>
      </c>
      <c r="J12" s="30">
        <f>J10*6</f>
        <v>174</v>
      </c>
      <c r="K12" s="30">
        <f>K10*7</f>
        <v>98</v>
      </c>
      <c r="L12" s="30">
        <f>L10*8</f>
        <v>128</v>
      </c>
      <c r="M12" s="30">
        <f>M10*9</f>
        <v>108</v>
      </c>
      <c r="N12" s="30">
        <f>N10*10</f>
        <v>80</v>
      </c>
      <c r="O12" s="30">
        <f>O10*11</f>
        <v>33</v>
      </c>
      <c r="P12" s="30">
        <f>P10*12</f>
        <v>24</v>
      </c>
      <c r="Q12" s="30">
        <f>Q10*13</f>
        <v>13</v>
      </c>
      <c r="R12" s="30">
        <f>R10*14</f>
        <v>14</v>
      </c>
      <c r="S12" s="30">
        <f>S10*15</f>
        <v>0</v>
      </c>
      <c r="T12" s="30">
        <f>T10*16</f>
        <v>0</v>
      </c>
      <c r="U12" s="30">
        <f>U10*17</f>
        <v>0</v>
      </c>
      <c r="V12" s="30">
        <f>V10*18</f>
        <v>0</v>
      </c>
      <c r="W12" s="30">
        <f>W10*19</f>
        <v>0</v>
      </c>
      <c r="X12" s="30">
        <f>X10*20</f>
        <v>0</v>
      </c>
      <c r="Y12" s="30">
        <f>Y10*21</f>
        <v>0</v>
      </c>
      <c r="Z12" s="30">
        <f>Z10*22</f>
        <v>0</v>
      </c>
      <c r="AA12" s="28">
        <f>SUM(E12:Z12)</f>
        <v>1488</v>
      </c>
    </row>
    <row r="13" spans="1:28">
      <c r="B13" s="16" t="s">
        <v>52</v>
      </c>
      <c r="C13" s="31" t="e">
        <f>IF($AA$12=#REF!, "верно число участий", "ОШИБКА по участиям - в табл.5 или(и) табл.7")</f>
        <v>#REF!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5" spans="1:28" ht="18" customHeight="1">
      <c r="B15" s="39"/>
    </row>
    <row r="16" spans="1:28" ht="22.5" customHeight="1">
      <c r="B16" s="86" t="s">
        <v>69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</row>
  </sheetData>
  <protectedRanges>
    <protectedRange sqref="B5:C9 E5:Z9 B15:M15" name="Разрешенный"/>
    <protectedRange password="CCC5" sqref="AA5:AB10 A5:A10 D5:D9 B10:Z10 B12:B13 B12:AA12 A1:AB4 B13:O13 B15:H15" name="Запрещенный"/>
  </protectedRanges>
  <mergeCells count="7">
    <mergeCell ref="E3:Z3"/>
    <mergeCell ref="B16:S16"/>
    <mergeCell ref="C12:D12"/>
    <mergeCell ref="A3:A4"/>
    <mergeCell ref="B3:B4"/>
    <mergeCell ref="C3:C4"/>
    <mergeCell ref="D3:D4"/>
  </mergeCells>
  <conditionalFormatting sqref="AA12 AA5:AA10">
    <cfRule type="cellIs" dxfId="7" priority="2" operator="equal">
      <formula>"ошибка"</formula>
    </cfRule>
  </conditionalFormatting>
  <conditionalFormatting sqref="C13">
    <cfRule type="containsText" dxfId="6" priority="1" operator="containsText" text="ошибка">
      <formula>NOT(ISERROR(SEARCH("ошибка",C13)))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22" workbookViewId="0">
      <selection activeCell="E28" sqref="E28"/>
    </sheetView>
  </sheetViews>
  <sheetFormatPr defaultColWidth="9.140625" defaultRowHeight="15"/>
  <cols>
    <col min="1" max="1" width="5" style="1" customWidth="1"/>
    <col min="2" max="2" width="28.85546875" style="1" customWidth="1"/>
    <col min="3" max="3" width="15.140625" style="1" customWidth="1"/>
    <col min="4" max="4" width="14.85546875" style="1" customWidth="1"/>
    <col min="5" max="5" width="16.28515625" style="1" customWidth="1"/>
    <col min="6" max="6" width="15.42578125" style="1" customWidth="1"/>
    <col min="7" max="7" width="16.28515625" style="77" customWidth="1"/>
    <col min="8" max="8" width="11.140625" style="22" bestFit="1" customWidth="1"/>
    <col min="9" max="16384" width="9.140625" style="1"/>
  </cols>
  <sheetData>
    <row r="1" spans="1:8" ht="42" customHeight="1">
      <c r="E1" s="94" t="s">
        <v>85</v>
      </c>
      <c r="F1" s="94"/>
    </row>
    <row r="2" spans="1:8" ht="53.25" customHeight="1">
      <c r="A2" s="97" t="s">
        <v>95</v>
      </c>
      <c r="B2" s="97"/>
      <c r="C2" s="97"/>
      <c r="D2" s="97"/>
      <c r="E2" s="97"/>
      <c r="F2" s="97"/>
      <c r="G2" s="97"/>
    </row>
    <row r="3" spans="1:8" ht="16.5" customHeight="1">
      <c r="A3" s="95" t="s">
        <v>22</v>
      </c>
      <c r="B3" s="95"/>
      <c r="C3" s="96" t="s">
        <v>107</v>
      </c>
      <c r="D3" s="96"/>
      <c r="E3" s="96"/>
      <c r="F3" s="96"/>
    </row>
    <row r="4" spans="1:8" ht="17.25" customHeight="1">
      <c r="A4" s="2"/>
      <c r="B4" s="55"/>
      <c r="C4" s="55"/>
      <c r="D4" s="55"/>
      <c r="E4" s="58"/>
      <c r="F4" s="22"/>
    </row>
    <row r="5" spans="1:8" ht="17.25" customHeight="1">
      <c r="A5" s="2"/>
      <c r="B5" s="55"/>
      <c r="C5" s="55"/>
      <c r="D5" s="55"/>
      <c r="E5" s="58"/>
      <c r="F5" s="22"/>
      <c r="G5" s="78"/>
    </row>
    <row r="6" spans="1:8" ht="15.75">
      <c r="A6" s="2"/>
      <c r="B6" s="40"/>
      <c r="C6" s="40"/>
      <c r="D6" s="40"/>
      <c r="E6" s="58"/>
      <c r="F6" s="56"/>
      <c r="G6" s="79"/>
      <c r="H6" s="57"/>
    </row>
    <row r="7" spans="1:8" s="20" customFormat="1" ht="20.25" customHeight="1">
      <c r="A7" s="14" t="s">
        <v>86</v>
      </c>
      <c r="B7" s="15"/>
      <c r="C7" s="19"/>
      <c r="D7" s="19"/>
      <c r="E7" s="21"/>
      <c r="F7" s="21"/>
      <c r="G7" s="78"/>
      <c r="H7" s="22"/>
    </row>
    <row r="8" spans="1:8" ht="75.75" customHeight="1">
      <c r="A8" s="41" t="s">
        <v>0</v>
      </c>
      <c r="B8" s="42" t="s">
        <v>1</v>
      </c>
      <c r="C8" s="43" t="s">
        <v>5</v>
      </c>
      <c r="D8" s="43" t="s">
        <v>2</v>
      </c>
      <c r="E8" s="43" t="s">
        <v>3</v>
      </c>
      <c r="F8" s="50" t="s">
        <v>4</v>
      </c>
      <c r="G8" s="46" t="s">
        <v>62</v>
      </c>
      <c r="H8" s="51"/>
    </row>
    <row r="9" spans="1:8" ht="15.75" customHeight="1">
      <c r="A9" s="4">
        <v>1</v>
      </c>
      <c r="B9" s="47" t="s">
        <v>15</v>
      </c>
      <c r="C9" s="4">
        <v>1</v>
      </c>
      <c r="D9" s="4">
        <v>37</v>
      </c>
      <c r="E9" s="4">
        <v>3</v>
      </c>
      <c r="F9" s="49">
        <v>3</v>
      </c>
      <c r="G9" s="80">
        <f>E9+F9</f>
        <v>6</v>
      </c>
      <c r="H9" s="52"/>
    </row>
    <row r="10" spans="1:8" ht="15.75" customHeight="1">
      <c r="A10" s="4">
        <v>2</v>
      </c>
      <c r="B10" s="47" t="s">
        <v>21</v>
      </c>
      <c r="C10" s="4">
        <v>1</v>
      </c>
      <c r="D10" s="4">
        <v>1</v>
      </c>
      <c r="E10" s="4">
        <v>1</v>
      </c>
      <c r="F10" s="49">
        <v>0</v>
      </c>
      <c r="G10" s="80">
        <f t="shared" ref="G10:G32" si="0">E10+F10</f>
        <v>1</v>
      </c>
      <c r="H10" s="52"/>
    </row>
    <row r="11" spans="1:8" ht="15.75" customHeight="1">
      <c r="A11" s="4">
        <v>3</v>
      </c>
      <c r="B11" s="47" t="s">
        <v>10</v>
      </c>
      <c r="C11" s="4">
        <v>1</v>
      </c>
      <c r="D11" s="4">
        <v>39</v>
      </c>
      <c r="E11" s="4">
        <v>3</v>
      </c>
      <c r="F11" s="49">
        <v>5</v>
      </c>
      <c r="G11" s="80">
        <f t="shared" si="0"/>
        <v>8</v>
      </c>
      <c r="H11" s="52"/>
    </row>
    <row r="12" spans="1:8" ht="15.75" customHeight="1">
      <c r="A12" s="4">
        <v>4</v>
      </c>
      <c r="B12" s="47" t="s">
        <v>11</v>
      </c>
      <c r="C12" s="4">
        <v>1</v>
      </c>
      <c r="D12" s="4">
        <v>24</v>
      </c>
      <c r="E12" s="4">
        <v>4</v>
      </c>
      <c r="F12" s="49">
        <v>0</v>
      </c>
      <c r="G12" s="80">
        <f t="shared" si="0"/>
        <v>4</v>
      </c>
      <c r="H12" s="52"/>
    </row>
    <row r="13" spans="1:8" ht="15.75" customHeight="1">
      <c r="A13" s="4">
        <v>5</v>
      </c>
      <c r="B13" s="47" t="s">
        <v>65</v>
      </c>
      <c r="C13" s="4">
        <v>1</v>
      </c>
      <c r="D13" s="4">
        <v>9</v>
      </c>
      <c r="E13" s="4">
        <v>2</v>
      </c>
      <c r="F13" s="49">
        <v>1</v>
      </c>
      <c r="G13" s="80">
        <f t="shared" si="0"/>
        <v>3</v>
      </c>
      <c r="H13" s="52"/>
    </row>
    <row r="14" spans="1:8" ht="37.5" customHeight="1">
      <c r="A14" s="48">
        <v>6</v>
      </c>
      <c r="B14" s="47" t="s">
        <v>66</v>
      </c>
      <c r="C14" s="4">
        <v>1</v>
      </c>
      <c r="D14" s="4">
        <v>1</v>
      </c>
      <c r="E14" s="4">
        <v>0</v>
      </c>
      <c r="F14" s="49">
        <v>0</v>
      </c>
      <c r="G14" s="80">
        <f t="shared" si="0"/>
        <v>0</v>
      </c>
      <c r="H14" s="52"/>
    </row>
    <row r="15" spans="1:8" ht="15.75" customHeight="1">
      <c r="A15" s="4">
        <v>7</v>
      </c>
      <c r="B15" s="76" t="s">
        <v>61</v>
      </c>
      <c r="C15" s="4">
        <v>0</v>
      </c>
      <c r="D15" s="4">
        <v>0</v>
      </c>
      <c r="E15" s="4">
        <v>0</v>
      </c>
      <c r="F15" s="49">
        <v>0</v>
      </c>
      <c r="G15" s="80">
        <f t="shared" si="0"/>
        <v>0</v>
      </c>
      <c r="H15" s="52"/>
    </row>
    <row r="16" spans="1:8" ht="15.75" customHeight="1">
      <c r="A16" s="4">
        <v>8</v>
      </c>
      <c r="B16" s="47" t="s">
        <v>12</v>
      </c>
      <c r="C16" s="4">
        <v>1</v>
      </c>
      <c r="D16" s="4">
        <v>28</v>
      </c>
      <c r="E16" s="4">
        <v>4</v>
      </c>
      <c r="F16" s="49">
        <v>2</v>
      </c>
      <c r="G16" s="80">
        <f t="shared" si="0"/>
        <v>6</v>
      </c>
      <c r="H16" s="52"/>
    </row>
    <row r="17" spans="1:8" ht="15.75" customHeight="1">
      <c r="A17" s="4">
        <v>9</v>
      </c>
      <c r="B17" s="47" t="s">
        <v>7</v>
      </c>
      <c r="C17" s="4">
        <v>1</v>
      </c>
      <c r="D17" s="4">
        <v>40</v>
      </c>
      <c r="E17" s="4">
        <v>5</v>
      </c>
      <c r="F17" s="49">
        <v>10</v>
      </c>
      <c r="G17" s="80">
        <f t="shared" si="0"/>
        <v>15</v>
      </c>
      <c r="H17" s="52"/>
    </row>
    <row r="18" spans="1:8" ht="15.75" customHeight="1">
      <c r="A18" s="4">
        <v>10</v>
      </c>
      <c r="B18" s="47" t="s">
        <v>23</v>
      </c>
      <c r="C18" s="4">
        <v>1</v>
      </c>
      <c r="D18" s="4">
        <v>36</v>
      </c>
      <c r="E18" s="4">
        <v>1</v>
      </c>
      <c r="F18" s="49">
        <v>0</v>
      </c>
      <c r="G18" s="80">
        <f t="shared" si="0"/>
        <v>1</v>
      </c>
      <c r="H18" s="52"/>
    </row>
    <row r="19" spans="1:8" ht="15.75" customHeight="1">
      <c r="A19" s="4">
        <v>11</v>
      </c>
      <c r="B19" s="47" t="s">
        <v>24</v>
      </c>
      <c r="C19" s="4">
        <v>1</v>
      </c>
      <c r="D19" s="4">
        <v>23</v>
      </c>
      <c r="E19" s="4">
        <v>0</v>
      </c>
      <c r="F19" s="49">
        <v>0</v>
      </c>
      <c r="G19" s="80">
        <f t="shared" si="0"/>
        <v>0</v>
      </c>
      <c r="H19" s="52"/>
    </row>
    <row r="20" spans="1:8" ht="15.75" customHeight="1">
      <c r="A20" s="4">
        <v>12</v>
      </c>
      <c r="B20" s="47" t="s">
        <v>13</v>
      </c>
      <c r="C20" s="4">
        <v>1</v>
      </c>
      <c r="D20" s="4">
        <v>43</v>
      </c>
      <c r="E20" s="4">
        <v>5</v>
      </c>
      <c r="F20" s="49">
        <v>5</v>
      </c>
      <c r="G20" s="80">
        <f t="shared" si="0"/>
        <v>10</v>
      </c>
      <c r="H20" s="52"/>
    </row>
    <row r="21" spans="1:8" ht="32.25" customHeight="1">
      <c r="A21" s="4">
        <v>13</v>
      </c>
      <c r="B21" s="47" t="s">
        <v>67</v>
      </c>
      <c r="C21" s="4">
        <v>1</v>
      </c>
      <c r="D21" s="4">
        <v>18</v>
      </c>
      <c r="E21" s="4">
        <v>4</v>
      </c>
      <c r="F21" s="49">
        <v>3</v>
      </c>
      <c r="G21" s="80">
        <f t="shared" si="0"/>
        <v>7</v>
      </c>
      <c r="H21" s="52"/>
    </row>
    <row r="22" spans="1:8" ht="15.75" customHeight="1">
      <c r="A22" s="4">
        <v>14</v>
      </c>
      <c r="B22" s="47" t="s">
        <v>14</v>
      </c>
      <c r="C22" s="4">
        <v>1</v>
      </c>
      <c r="D22" s="4">
        <v>15</v>
      </c>
      <c r="E22" s="4">
        <v>2</v>
      </c>
      <c r="F22" s="49">
        <v>2</v>
      </c>
      <c r="G22" s="80">
        <f t="shared" si="0"/>
        <v>4</v>
      </c>
      <c r="H22" s="52"/>
    </row>
    <row r="23" spans="1:8" ht="15.75" customHeight="1">
      <c r="A23" s="4">
        <v>15</v>
      </c>
      <c r="B23" s="47" t="s">
        <v>6</v>
      </c>
      <c r="C23" s="4">
        <v>1</v>
      </c>
      <c r="D23" s="4">
        <v>35</v>
      </c>
      <c r="E23" s="4">
        <v>3</v>
      </c>
      <c r="F23" s="49">
        <v>3</v>
      </c>
      <c r="G23" s="80">
        <f t="shared" si="0"/>
        <v>6</v>
      </c>
      <c r="H23" s="52"/>
    </row>
    <row r="24" spans="1:8" ht="15.75" customHeight="1">
      <c r="A24" s="4">
        <v>16</v>
      </c>
      <c r="B24" s="47" t="s">
        <v>18</v>
      </c>
      <c r="C24" s="4">
        <v>1</v>
      </c>
      <c r="D24" s="4">
        <v>41</v>
      </c>
      <c r="E24" s="4">
        <v>10</v>
      </c>
      <c r="F24" s="49">
        <v>3</v>
      </c>
      <c r="G24" s="80">
        <f t="shared" si="0"/>
        <v>13</v>
      </c>
      <c r="H24" s="52"/>
    </row>
    <row r="25" spans="1:8" ht="15.75" customHeight="1">
      <c r="A25" s="4">
        <v>17</v>
      </c>
      <c r="B25" s="47" t="s">
        <v>8</v>
      </c>
      <c r="C25" s="4">
        <v>1</v>
      </c>
      <c r="D25" s="4">
        <v>32</v>
      </c>
      <c r="E25" s="4">
        <v>2</v>
      </c>
      <c r="F25" s="49">
        <v>0</v>
      </c>
      <c r="G25" s="80">
        <f t="shared" si="0"/>
        <v>2</v>
      </c>
      <c r="H25" s="52"/>
    </row>
    <row r="26" spans="1:8" ht="15.75" customHeight="1">
      <c r="A26" s="4">
        <v>18</v>
      </c>
      <c r="B26" s="47" t="s">
        <v>17</v>
      </c>
      <c r="C26" s="4">
        <v>1</v>
      </c>
      <c r="D26" s="4">
        <v>60</v>
      </c>
      <c r="E26" s="4">
        <v>10</v>
      </c>
      <c r="F26" s="49">
        <v>11</v>
      </c>
      <c r="G26" s="80">
        <f t="shared" si="0"/>
        <v>21</v>
      </c>
      <c r="H26" s="52"/>
    </row>
    <row r="27" spans="1:8" ht="15.75" customHeight="1">
      <c r="A27" s="4">
        <v>19</v>
      </c>
      <c r="B27" s="47" t="s">
        <v>16</v>
      </c>
      <c r="C27" s="4">
        <v>0</v>
      </c>
      <c r="D27" s="4">
        <v>0</v>
      </c>
      <c r="E27" s="4">
        <v>0</v>
      </c>
      <c r="F27" s="49">
        <v>0</v>
      </c>
      <c r="G27" s="80">
        <f t="shared" si="0"/>
        <v>0</v>
      </c>
      <c r="H27" s="52"/>
    </row>
    <row r="28" spans="1:8" ht="15.75" customHeight="1">
      <c r="A28" s="4">
        <v>20</v>
      </c>
      <c r="B28" s="47" t="s">
        <v>9</v>
      </c>
      <c r="C28" s="4">
        <v>1</v>
      </c>
      <c r="D28" s="4">
        <v>30</v>
      </c>
      <c r="E28" s="4">
        <v>2</v>
      </c>
      <c r="F28" s="49">
        <v>0</v>
      </c>
      <c r="G28" s="80">
        <f t="shared" si="0"/>
        <v>2</v>
      </c>
      <c r="H28" s="52"/>
    </row>
    <row r="29" spans="1:8" ht="15.75" customHeight="1">
      <c r="A29" s="4">
        <v>21</v>
      </c>
      <c r="B29" s="47" t="s">
        <v>19</v>
      </c>
      <c r="C29" s="4">
        <v>1</v>
      </c>
      <c r="D29" s="4">
        <v>21</v>
      </c>
      <c r="E29" s="4">
        <v>3</v>
      </c>
      <c r="F29" s="49">
        <v>3</v>
      </c>
      <c r="G29" s="80">
        <f t="shared" si="0"/>
        <v>6</v>
      </c>
      <c r="H29" s="52"/>
    </row>
    <row r="30" spans="1:8" ht="15.75" customHeight="1">
      <c r="A30" s="4">
        <v>22</v>
      </c>
      <c r="B30" s="47" t="s">
        <v>20</v>
      </c>
      <c r="C30" s="4">
        <v>1</v>
      </c>
      <c r="D30" s="4">
        <v>20</v>
      </c>
      <c r="E30" s="4">
        <v>1</v>
      </c>
      <c r="F30" s="49">
        <v>0</v>
      </c>
      <c r="G30" s="80">
        <f t="shared" si="0"/>
        <v>1</v>
      </c>
      <c r="H30" s="52"/>
    </row>
    <row r="31" spans="1:8" ht="15.75" customHeight="1">
      <c r="A31" s="4"/>
      <c r="B31" s="11"/>
      <c r="C31" s="4"/>
      <c r="D31" s="4"/>
      <c r="E31" s="4"/>
      <c r="F31" s="49"/>
      <c r="G31" s="80"/>
      <c r="H31" s="52"/>
    </row>
    <row r="32" spans="1:8" ht="15.75" customHeight="1">
      <c r="A32" s="4"/>
      <c r="B32" s="11"/>
      <c r="C32" s="4"/>
      <c r="D32" s="4"/>
      <c r="E32" s="66">
        <f>SUM(E9:E31)</f>
        <v>65</v>
      </c>
      <c r="F32" s="66">
        <f>SUM(F9:F31)</f>
        <v>51</v>
      </c>
      <c r="G32" s="80">
        <f t="shared" si="0"/>
        <v>116</v>
      </c>
      <c r="H32" s="52"/>
    </row>
    <row r="33" spans="1:8" ht="15.75">
      <c r="A33" s="5"/>
      <c r="B33" s="5"/>
      <c r="C33" s="5"/>
      <c r="D33" s="29">
        <f>SUM(D9:D32)</f>
        <v>553</v>
      </c>
      <c r="E33" s="32" t="str">
        <f>IF(D33='Приложение 2'!$AA$12, "верно", "ОШИБКА по участиям - см. также табл.7")</f>
        <v>верно</v>
      </c>
      <c r="F33" s="33"/>
      <c r="G33" s="81"/>
      <c r="H33" s="1"/>
    </row>
    <row r="34" spans="1:8">
      <c r="B34" s="3"/>
      <c r="C34" s="3"/>
      <c r="D34" s="3"/>
      <c r="E34" s="3"/>
      <c r="F34" s="3"/>
    </row>
    <row r="35" spans="1:8" ht="16.5" customHeight="1">
      <c r="A35" s="6" t="s">
        <v>59</v>
      </c>
      <c r="B35" s="6"/>
      <c r="C35" s="93" t="s">
        <v>108</v>
      </c>
      <c r="D35" s="93"/>
    </row>
    <row r="36" spans="1:8" ht="16.5" customHeight="1">
      <c r="A36" s="1" t="s">
        <v>58</v>
      </c>
      <c r="C36" s="93">
        <v>89206882682</v>
      </c>
      <c r="D36" s="93"/>
    </row>
  </sheetData>
  <protectedRanges>
    <protectedRange password="CCC5" sqref="E1 A2:A3 C7:D7 C8:F8 D33:G33 A35:B36 H4:H6 H8 F6 B4:B6 A7:B8" name="Запрещенный"/>
    <protectedRange sqref="C35:D36 E4:E6 A9:H32" name="Разрешенный"/>
    <protectedRange password="CCC5" sqref="G8" name="Запрещенный_2"/>
  </protectedRanges>
  <mergeCells count="6">
    <mergeCell ref="C36:D36"/>
    <mergeCell ref="E1:F1"/>
    <mergeCell ref="A3:B3"/>
    <mergeCell ref="C3:F3"/>
    <mergeCell ref="C35:D35"/>
    <mergeCell ref="A2:G2"/>
  </mergeCells>
  <conditionalFormatting sqref="F6:G6">
    <cfRule type="containsText" dxfId="5" priority="2" operator="containsText" text="ошибка">
      <formula>NOT(ISERROR(SEARCH("ошибка",F6)))</formula>
    </cfRule>
    <cfRule type="containsText" dxfId="4" priority="3" operator="containsText" text="ошибка">
      <formula>NOT(ISERROR(SEARCH("ошибка",F6)))</formula>
    </cfRule>
    <cfRule type="containsText" dxfId="3" priority="4" operator="containsText" text="ошибка">
      <formula>NOT(ISERROR(SEARCH("ошибка",F6)))</formula>
    </cfRule>
    <cfRule type="expression" dxfId="2" priority="5">
      <formula>"ошибка**"</formula>
    </cfRule>
  </conditionalFormatting>
  <conditionalFormatting sqref="E33">
    <cfRule type="containsText" dxfId="1" priority="1" operator="containsText" text="ошибка">
      <formula>NOT(ISERROR(SEARCH("ошибка",E33)))</formula>
    </cfRule>
  </conditionalFormatting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5"/>
  <sheetViews>
    <sheetView workbookViewId="0">
      <selection activeCell="F6" sqref="F6"/>
    </sheetView>
  </sheetViews>
  <sheetFormatPr defaultRowHeight="15"/>
  <cols>
    <col min="1" max="1" width="8.5703125" customWidth="1"/>
    <col min="2" max="2" width="16.85546875" customWidth="1"/>
    <col min="3" max="3" width="13" customWidth="1"/>
    <col min="4" max="4" width="12.28515625" customWidth="1"/>
    <col min="5" max="5" width="6.85546875" customWidth="1"/>
    <col min="6" max="6" width="5.140625" customWidth="1"/>
    <col min="7" max="7" width="4.85546875" customWidth="1"/>
    <col min="8" max="8" width="6" customWidth="1"/>
    <col min="9" max="26" width="5.5703125" customWidth="1"/>
    <col min="27" max="27" width="10.5703125" customWidth="1"/>
    <col min="28" max="28" width="11.140625" bestFit="1" customWidth="1"/>
  </cols>
  <sheetData>
    <row r="1" spans="1:28" ht="18.75">
      <c r="A1" s="38" t="s">
        <v>96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6" t="s">
        <v>52</v>
      </c>
      <c r="AB1" s="16" t="s">
        <v>52</v>
      </c>
    </row>
    <row r="2" spans="1:28" ht="18.7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3"/>
    </row>
    <row r="3" spans="1:28" ht="15.75">
      <c r="A3" s="89" t="s">
        <v>25</v>
      </c>
      <c r="B3" s="90" t="s">
        <v>26</v>
      </c>
      <c r="C3" s="91" t="s">
        <v>97</v>
      </c>
      <c r="D3" s="90" t="s">
        <v>28</v>
      </c>
      <c r="E3" s="85" t="s">
        <v>64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24"/>
      <c r="AB3" s="23"/>
    </row>
    <row r="4" spans="1:28" ht="103.5" customHeight="1">
      <c r="A4" s="89"/>
      <c r="B4" s="90"/>
      <c r="C4" s="92"/>
      <c r="D4" s="90"/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13" t="s">
        <v>36</v>
      </c>
      <c r="M4" s="13" t="s">
        <v>37</v>
      </c>
      <c r="N4" s="13" t="s">
        <v>38</v>
      </c>
      <c r="O4" s="13" t="s">
        <v>39</v>
      </c>
      <c r="P4" s="13" t="s">
        <v>40</v>
      </c>
      <c r="Q4" s="13" t="s">
        <v>41</v>
      </c>
      <c r="R4" s="13" t="s">
        <v>42</v>
      </c>
      <c r="S4" s="13" t="s">
        <v>43</v>
      </c>
      <c r="T4" s="13" t="s">
        <v>44</v>
      </c>
      <c r="U4" s="13" t="s">
        <v>45</v>
      </c>
      <c r="V4" s="13" t="s">
        <v>53</v>
      </c>
      <c r="W4" s="13" t="s">
        <v>54</v>
      </c>
      <c r="X4" s="13" t="s">
        <v>55</v>
      </c>
      <c r="Y4" s="13" t="s">
        <v>56</v>
      </c>
      <c r="Z4" s="13" t="s">
        <v>68</v>
      </c>
      <c r="AA4" s="25"/>
      <c r="AB4" s="23"/>
    </row>
    <row r="5" spans="1:28" ht="15.75">
      <c r="A5" s="45" t="s">
        <v>46</v>
      </c>
      <c r="B5" s="44">
        <v>643</v>
      </c>
      <c r="C5" s="36">
        <v>63</v>
      </c>
      <c r="D5" s="18">
        <f t="shared" ref="D5:D9" si="0">C5/B5*100</f>
        <v>9.79782270606532</v>
      </c>
      <c r="E5" s="44">
        <v>46</v>
      </c>
      <c r="F5" s="44">
        <v>11</v>
      </c>
      <c r="G5" s="44">
        <v>2</v>
      </c>
      <c r="H5" s="44">
        <v>4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27" t="str">
        <f t="shared" ref="AA5:AA10" si="1">IF($C5=$AB5, "верно", "ошибка")</f>
        <v>верно</v>
      </c>
      <c r="AB5" s="23">
        <f t="shared" ref="AB5:AB10" si="2">SUM($E5:$Z5)</f>
        <v>63</v>
      </c>
    </row>
    <row r="6" spans="1:28" ht="15.75">
      <c r="A6" s="45" t="s">
        <v>47</v>
      </c>
      <c r="B6" s="44">
        <v>643</v>
      </c>
      <c r="C6" s="36">
        <v>79</v>
      </c>
      <c r="D6" s="18">
        <f t="shared" si="0"/>
        <v>12.28615863141524</v>
      </c>
      <c r="E6" s="44">
        <v>57</v>
      </c>
      <c r="F6" s="44">
        <v>9</v>
      </c>
      <c r="G6" s="44">
        <v>5</v>
      </c>
      <c r="H6" s="44">
        <v>5</v>
      </c>
      <c r="I6" s="44">
        <v>2</v>
      </c>
      <c r="J6" s="44"/>
      <c r="K6" s="44">
        <v>1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27" t="str">
        <f t="shared" si="1"/>
        <v>верно</v>
      </c>
      <c r="AB6" s="23">
        <f t="shared" si="2"/>
        <v>79</v>
      </c>
    </row>
    <row r="7" spans="1:28" ht="15.75">
      <c r="A7" s="45" t="s">
        <v>48</v>
      </c>
      <c r="B7" s="44">
        <v>598</v>
      </c>
      <c r="C7" s="36">
        <v>71</v>
      </c>
      <c r="D7" s="18">
        <f t="shared" si="0"/>
        <v>11.872909698996656</v>
      </c>
      <c r="E7" s="44">
        <v>46</v>
      </c>
      <c r="F7" s="44">
        <v>13</v>
      </c>
      <c r="G7" s="44">
        <v>7</v>
      </c>
      <c r="H7" s="44">
        <v>1</v>
      </c>
      <c r="I7" s="44">
        <v>2</v>
      </c>
      <c r="J7" s="44"/>
      <c r="K7" s="44">
        <v>1</v>
      </c>
      <c r="L7" s="44">
        <v>1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27" t="str">
        <f t="shared" si="1"/>
        <v>верно</v>
      </c>
      <c r="AB7" s="23">
        <f t="shared" si="2"/>
        <v>71</v>
      </c>
    </row>
    <row r="8" spans="1:28" ht="15.75">
      <c r="A8" s="45" t="s">
        <v>49</v>
      </c>
      <c r="B8" s="44">
        <v>253</v>
      </c>
      <c r="C8" s="36">
        <v>67</v>
      </c>
      <c r="D8" s="18">
        <f t="shared" si="0"/>
        <v>26.48221343873518</v>
      </c>
      <c r="E8" s="44">
        <v>43</v>
      </c>
      <c r="F8" s="44">
        <v>13</v>
      </c>
      <c r="G8" s="44">
        <v>8</v>
      </c>
      <c r="H8" s="44">
        <v>1</v>
      </c>
      <c r="I8" s="44">
        <v>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27" t="str">
        <f t="shared" si="1"/>
        <v>верно</v>
      </c>
      <c r="AB8" s="23">
        <f t="shared" si="2"/>
        <v>67</v>
      </c>
    </row>
    <row r="9" spans="1:28" ht="15.75">
      <c r="A9" s="45" t="s">
        <v>50</v>
      </c>
      <c r="B9" s="44">
        <v>232</v>
      </c>
      <c r="C9" s="36">
        <v>59</v>
      </c>
      <c r="D9" s="18">
        <f t="shared" si="0"/>
        <v>25.431034482758619</v>
      </c>
      <c r="E9" s="44">
        <v>36</v>
      </c>
      <c r="F9" s="44">
        <v>12</v>
      </c>
      <c r="G9" s="44">
        <v>3</v>
      </c>
      <c r="H9" s="44">
        <v>5</v>
      </c>
      <c r="I9" s="44">
        <v>1</v>
      </c>
      <c r="J9" s="44">
        <v>1</v>
      </c>
      <c r="K9" s="44">
        <v>1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27" t="str">
        <f t="shared" si="1"/>
        <v>верно</v>
      </c>
      <c r="AB9" s="23">
        <f t="shared" si="2"/>
        <v>59</v>
      </c>
    </row>
    <row r="10" spans="1:28" ht="15.75">
      <c r="A10" s="9" t="s">
        <v>51</v>
      </c>
      <c r="B10" s="17">
        <f>SUM($B$5:$B$9)</f>
        <v>2369</v>
      </c>
      <c r="C10" s="34">
        <f>SUM($C$5:$C$9)</f>
        <v>339</v>
      </c>
      <c r="D10" s="18">
        <f>C10/B10*100</f>
        <v>14.309835373575346</v>
      </c>
      <c r="E10" s="10">
        <f t="shared" ref="E10:Z10" si="3">SUM(E5:E9)</f>
        <v>228</v>
      </c>
      <c r="F10" s="10">
        <f t="shared" si="3"/>
        <v>58</v>
      </c>
      <c r="G10" s="10">
        <f t="shared" si="3"/>
        <v>25</v>
      </c>
      <c r="H10" s="10">
        <f t="shared" si="3"/>
        <v>16</v>
      </c>
      <c r="I10" s="10">
        <f t="shared" si="3"/>
        <v>7</v>
      </c>
      <c r="J10" s="10">
        <f t="shared" si="3"/>
        <v>1</v>
      </c>
      <c r="K10" s="10">
        <f t="shared" si="3"/>
        <v>3</v>
      </c>
      <c r="L10" s="10">
        <f t="shared" si="3"/>
        <v>1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>
        <f t="shared" si="3"/>
        <v>0</v>
      </c>
      <c r="S10" s="10">
        <f t="shared" si="3"/>
        <v>0</v>
      </c>
      <c r="T10" s="10">
        <f t="shared" si="3"/>
        <v>0</v>
      </c>
      <c r="U10" s="10">
        <f t="shared" si="3"/>
        <v>0</v>
      </c>
      <c r="V10" s="10">
        <f t="shared" si="3"/>
        <v>0</v>
      </c>
      <c r="W10" s="10">
        <f t="shared" si="3"/>
        <v>0</v>
      </c>
      <c r="X10" s="10">
        <f t="shared" si="3"/>
        <v>0</v>
      </c>
      <c r="Y10" s="10">
        <f t="shared" si="3"/>
        <v>0</v>
      </c>
      <c r="Z10" s="10">
        <f t="shared" si="3"/>
        <v>0</v>
      </c>
      <c r="AA10" s="26" t="str">
        <f t="shared" si="1"/>
        <v>верно</v>
      </c>
      <c r="AB10" s="35">
        <f t="shared" si="2"/>
        <v>339</v>
      </c>
    </row>
    <row r="11" spans="1:28" s="37" customFormat="1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28" ht="15.75">
      <c r="B12" s="16" t="s">
        <v>52</v>
      </c>
      <c r="C12" s="87" t="s">
        <v>63</v>
      </c>
      <c r="D12" s="88"/>
      <c r="E12" s="30">
        <f>E10</f>
        <v>228</v>
      </c>
      <c r="F12" s="30">
        <f>F10*2</f>
        <v>116</v>
      </c>
      <c r="G12" s="30">
        <f>G10*3</f>
        <v>75</v>
      </c>
      <c r="H12" s="30">
        <f>H10*4</f>
        <v>64</v>
      </c>
      <c r="I12" s="30">
        <f>I10*5</f>
        <v>35</v>
      </c>
      <c r="J12" s="30">
        <f>J10*6</f>
        <v>6</v>
      </c>
      <c r="K12" s="30">
        <f>K10*7</f>
        <v>21</v>
      </c>
      <c r="L12" s="30">
        <f>L10*8</f>
        <v>8</v>
      </c>
      <c r="M12" s="30">
        <f>M10*9</f>
        <v>0</v>
      </c>
      <c r="N12" s="30">
        <f>N10*10</f>
        <v>0</v>
      </c>
      <c r="O12" s="30">
        <f>O10*11</f>
        <v>0</v>
      </c>
      <c r="P12" s="30">
        <f>P10*12</f>
        <v>0</v>
      </c>
      <c r="Q12" s="30">
        <f>Q10*13</f>
        <v>0</v>
      </c>
      <c r="R12" s="30">
        <f>R10*14</f>
        <v>0</v>
      </c>
      <c r="S12" s="30">
        <f>S10*15</f>
        <v>0</v>
      </c>
      <c r="T12" s="30">
        <f>T10*16</f>
        <v>0</v>
      </c>
      <c r="U12" s="30">
        <f>U10*17</f>
        <v>0</v>
      </c>
      <c r="V12" s="30">
        <f>V10*18</f>
        <v>0</v>
      </c>
      <c r="W12" s="30">
        <f>W10*19</f>
        <v>0</v>
      </c>
      <c r="X12" s="30">
        <f>X10*20</f>
        <v>0</v>
      </c>
      <c r="Y12" s="30">
        <f>Y10*21</f>
        <v>0</v>
      </c>
      <c r="Z12" s="30">
        <f>Z10*22</f>
        <v>0</v>
      </c>
      <c r="AA12" s="28">
        <f>SUM(E12:Z12)</f>
        <v>553</v>
      </c>
    </row>
    <row r="14" spans="1:28" ht="18" customHeight="1">
      <c r="B14" s="39"/>
    </row>
    <row r="15" spans="1:28" ht="22.5" customHeight="1">
      <c r="B15" s="68" t="s">
        <v>69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</sheetData>
  <protectedRanges>
    <protectedRange sqref="B5:C9 B14:M14 E5:Z9" name="Разрешенный"/>
    <protectedRange password="CCC5" sqref="AA5:AB10 A5:A10 B10:Z10 D5:D9 B14:H14 B12:AA12 A1:AB4" name="Запрещенный"/>
  </protectedRanges>
  <mergeCells count="7">
    <mergeCell ref="E3:Z3"/>
    <mergeCell ref="B11:S11"/>
    <mergeCell ref="C12:D12"/>
    <mergeCell ref="A3:A4"/>
    <mergeCell ref="B3:B4"/>
    <mergeCell ref="C3:C4"/>
    <mergeCell ref="D3:D4"/>
  </mergeCells>
  <conditionalFormatting sqref="AA12 AA5:AA10">
    <cfRule type="cellIs" dxfId="0" priority="2" operator="equal">
      <formula>"ошибка"</formula>
    </cfRule>
  </conditionalFormatting>
  <pageMargins left="0.35433070866141736" right="0.15748031496062992" top="0.74803149606299213" bottom="0.7480314960629921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L5" sqref="L5"/>
    </sheetView>
  </sheetViews>
  <sheetFormatPr defaultRowHeight="15"/>
  <cols>
    <col min="2" max="2" width="10.85546875" customWidth="1"/>
    <col min="3" max="3" width="8.140625" customWidth="1"/>
  </cols>
  <sheetData>
    <row r="1" spans="1:11" ht="16.5" thickBot="1">
      <c r="A1" s="67"/>
      <c r="B1" s="102" t="s">
        <v>87</v>
      </c>
      <c r="C1" s="102"/>
      <c r="D1" s="102"/>
      <c r="E1" s="102"/>
      <c r="F1" s="102"/>
      <c r="G1" s="102"/>
      <c r="H1" s="102"/>
      <c r="I1" s="102"/>
      <c r="J1" s="64"/>
      <c r="K1" s="64"/>
    </row>
    <row r="2" spans="1:11" ht="96" customHeight="1" thickBot="1">
      <c r="B2" s="99" t="s">
        <v>109</v>
      </c>
      <c r="C2" s="100"/>
      <c r="D2" s="100"/>
      <c r="E2" s="100"/>
      <c r="F2" s="100"/>
      <c r="G2" s="100"/>
      <c r="H2" s="100"/>
      <c r="I2" s="101"/>
    </row>
    <row r="3" spans="1:11" ht="30" customHeight="1" thickBot="1">
      <c r="B3" s="104" t="s">
        <v>73</v>
      </c>
      <c r="C3" s="105"/>
      <c r="D3" s="105"/>
      <c r="E3" s="105"/>
      <c r="F3" s="105"/>
      <c r="G3" s="105"/>
      <c r="H3" s="105"/>
      <c r="I3" s="106"/>
    </row>
    <row r="4" spans="1:11" ht="37.5" customHeight="1" thickBot="1">
      <c r="B4" s="107" t="s">
        <v>74</v>
      </c>
      <c r="C4" s="108"/>
      <c r="D4" s="108"/>
      <c r="E4" s="109"/>
      <c r="F4" s="110" t="s">
        <v>75</v>
      </c>
      <c r="G4" s="111"/>
      <c r="H4" s="111"/>
      <c r="I4" s="112"/>
    </row>
    <row r="5" spans="1:11" ht="63" customHeight="1" thickBot="1">
      <c r="B5" s="59" t="s">
        <v>88</v>
      </c>
      <c r="C5" s="59">
        <v>1</v>
      </c>
      <c r="D5" s="59">
        <v>2</v>
      </c>
      <c r="E5" s="59">
        <v>3</v>
      </c>
      <c r="F5" s="59" t="s">
        <v>88</v>
      </c>
      <c r="G5" s="59">
        <v>1</v>
      </c>
      <c r="H5" s="59">
        <v>2</v>
      </c>
      <c r="I5" s="59">
        <v>3</v>
      </c>
    </row>
    <row r="6" spans="1:11" ht="16.5" thickBot="1">
      <c r="B6" s="65">
        <f>SUM(D6:E6)</f>
        <v>339</v>
      </c>
      <c r="C6" s="60"/>
      <c r="D6" s="60">
        <v>314</v>
      </c>
      <c r="E6" s="60">
        <v>25</v>
      </c>
      <c r="F6" s="65">
        <f>SUM(H6:I6)</f>
        <v>116</v>
      </c>
      <c r="G6" s="60"/>
      <c r="H6" s="60">
        <v>109</v>
      </c>
      <c r="I6" s="60">
        <v>7</v>
      </c>
    </row>
    <row r="9" spans="1:11">
      <c r="B9" s="61"/>
    </row>
    <row r="10" spans="1:11" ht="31.5" customHeight="1">
      <c r="B10" s="113" t="s">
        <v>70</v>
      </c>
      <c r="C10" s="113"/>
      <c r="D10" s="113"/>
      <c r="E10" s="113"/>
      <c r="F10" s="113"/>
    </row>
    <row r="11" spans="1:11">
      <c r="B11" s="62" t="s">
        <v>71</v>
      </c>
      <c r="C11" s="62"/>
    </row>
    <row r="12" spans="1:11">
      <c r="B12" s="63" t="s">
        <v>72</v>
      </c>
      <c r="C12" s="63"/>
    </row>
    <row r="14" spans="1:11" ht="15" customHeight="1">
      <c r="B14" s="103" t="s">
        <v>98</v>
      </c>
      <c r="C14" s="103"/>
      <c r="D14" s="103"/>
      <c r="E14" s="103"/>
      <c r="F14" s="103"/>
      <c r="G14" s="103"/>
      <c r="H14" s="103"/>
      <c r="I14" s="103"/>
      <c r="J14" s="103"/>
    </row>
    <row r="15" spans="1:11" ht="36" customHeight="1">
      <c r="B15" s="103"/>
      <c r="C15" s="103"/>
      <c r="D15" s="103"/>
      <c r="E15" s="103"/>
      <c r="F15" s="103"/>
      <c r="G15" s="103"/>
      <c r="H15" s="103"/>
      <c r="I15" s="103"/>
      <c r="J15" s="103"/>
    </row>
    <row r="16" spans="1:11">
      <c r="B16" s="98" t="s">
        <v>76</v>
      </c>
      <c r="C16" s="98"/>
      <c r="D16" s="98"/>
      <c r="E16" s="98"/>
      <c r="F16" s="98"/>
      <c r="G16" s="98"/>
      <c r="H16" s="98"/>
      <c r="I16" s="98"/>
      <c r="J16" s="98"/>
    </row>
    <row r="17" spans="2:10">
      <c r="B17" s="98"/>
      <c r="C17" s="98"/>
      <c r="D17" s="98"/>
      <c r="E17" s="98"/>
      <c r="F17" s="98"/>
      <c r="G17" s="98"/>
      <c r="H17" s="98"/>
      <c r="I17" s="98"/>
      <c r="J17" s="98"/>
    </row>
  </sheetData>
  <mergeCells count="8">
    <mergeCell ref="B16:J17"/>
    <mergeCell ref="B2:I2"/>
    <mergeCell ref="B1:I1"/>
    <mergeCell ref="B14:J15"/>
    <mergeCell ref="B3:I3"/>
    <mergeCell ref="B4:E4"/>
    <mergeCell ref="F4:I4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F7" sqref="F7"/>
    </sheetView>
  </sheetViews>
  <sheetFormatPr defaultRowHeight="15"/>
  <cols>
    <col min="1" max="1" width="20.140625" customWidth="1"/>
    <col min="2" max="2" width="19.7109375" customWidth="1"/>
    <col min="3" max="3" width="15.42578125" customWidth="1"/>
    <col min="4" max="4" width="15.5703125" customWidth="1"/>
    <col min="5" max="5" width="12" customWidth="1"/>
    <col min="6" max="6" width="9.7109375" customWidth="1"/>
    <col min="7" max="8" width="11.42578125" customWidth="1"/>
    <col min="9" max="9" width="9.5703125" customWidth="1"/>
    <col min="10" max="10" width="12.42578125" customWidth="1"/>
    <col min="11" max="11" width="7.140625" customWidth="1"/>
    <col min="12" max="12" width="8.28515625" customWidth="1"/>
    <col min="13" max="13" width="12.42578125" customWidth="1"/>
    <col min="14" max="14" width="10.5703125" customWidth="1"/>
    <col min="15" max="15" width="10.140625" customWidth="1"/>
  </cols>
  <sheetData>
    <row r="1" spans="1:15" ht="27.75" customHeight="1">
      <c r="A1" s="5"/>
      <c r="B1" s="5"/>
      <c r="C1" s="5"/>
      <c r="D1" s="5"/>
      <c r="E1" s="5"/>
      <c r="F1" s="5"/>
      <c r="G1" s="5"/>
      <c r="H1" s="5"/>
      <c r="I1" s="5"/>
      <c r="J1" s="114" t="s">
        <v>89</v>
      </c>
      <c r="K1" s="114"/>
      <c r="L1" s="114"/>
      <c r="M1" s="114"/>
      <c r="N1" s="114"/>
      <c r="O1" s="114"/>
    </row>
    <row r="2" spans="1:15" ht="18.75">
      <c r="A2" s="115" t="s">
        <v>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70"/>
    </row>
    <row r="3" spans="1: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63.75" customHeight="1">
      <c r="A4" s="91" t="s">
        <v>77</v>
      </c>
      <c r="B4" s="125" t="s">
        <v>99</v>
      </c>
      <c r="C4" s="125" t="s">
        <v>100</v>
      </c>
      <c r="D4" s="117" t="s">
        <v>104</v>
      </c>
      <c r="E4" s="117"/>
      <c r="F4" s="117"/>
      <c r="G4" s="117"/>
      <c r="H4" s="117"/>
      <c r="I4" s="117"/>
      <c r="J4" s="118" t="s">
        <v>92</v>
      </c>
      <c r="K4" s="119"/>
      <c r="L4" s="120"/>
      <c r="M4" s="118" t="s">
        <v>78</v>
      </c>
      <c r="N4" s="119"/>
      <c r="O4" s="120"/>
    </row>
    <row r="5" spans="1:15" ht="82.5" customHeight="1">
      <c r="A5" s="116"/>
      <c r="B5" s="126"/>
      <c r="C5" s="126"/>
      <c r="D5" s="90" t="s">
        <v>102</v>
      </c>
      <c r="E5" s="90"/>
      <c r="F5" s="90"/>
      <c r="G5" s="90" t="s">
        <v>103</v>
      </c>
      <c r="H5" s="90"/>
      <c r="I5" s="90"/>
      <c r="J5" s="121" t="s">
        <v>93</v>
      </c>
      <c r="K5" s="123" t="s">
        <v>79</v>
      </c>
      <c r="L5" s="124"/>
      <c r="M5" s="121" t="s">
        <v>94</v>
      </c>
      <c r="N5" s="123" t="s">
        <v>80</v>
      </c>
      <c r="O5" s="124"/>
    </row>
    <row r="6" spans="1:15" ht="102" customHeight="1">
      <c r="A6" s="116"/>
      <c r="B6" s="126"/>
      <c r="C6" s="126"/>
      <c r="D6" s="69" t="s">
        <v>91</v>
      </c>
      <c r="E6" s="69" t="s">
        <v>81</v>
      </c>
      <c r="F6" s="69" t="s">
        <v>101</v>
      </c>
      <c r="G6" s="69" t="s">
        <v>82</v>
      </c>
      <c r="H6" s="69" t="s">
        <v>81</v>
      </c>
      <c r="I6" s="69" t="s">
        <v>101</v>
      </c>
      <c r="J6" s="122"/>
      <c r="K6" s="72" t="s">
        <v>83</v>
      </c>
      <c r="L6" s="72" t="s">
        <v>84</v>
      </c>
      <c r="M6" s="122"/>
      <c r="N6" s="72" t="s">
        <v>83</v>
      </c>
      <c r="O6" s="72" t="s">
        <v>84</v>
      </c>
    </row>
    <row r="7" spans="1:15" ht="63.75">
      <c r="A7" s="73" t="s">
        <v>107</v>
      </c>
      <c r="B7" s="127" t="s">
        <v>110</v>
      </c>
      <c r="C7" s="128" t="s">
        <v>111</v>
      </c>
      <c r="D7" s="129" t="s">
        <v>105</v>
      </c>
      <c r="E7" s="130"/>
      <c r="F7" s="129"/>
      <c r="G7" s="129"/>
      <c r="H7" s="129"/>
      <c r="I7" s="129" t="s">
        <v>105</v>
      </c>
      <c r="J7" s="84"/>
      <c r="K7" s="84"/>
      <c r="L7" s="84"/>
      <c r="M7" s="84"/>
      <c r="N7" s="84"/>
      <c r="O7" s="83"/>
    </row>
    <row r="8" spans="1:15">
      <c r="A8" s="73"/>
      <c r="B8" s="74"/>
      <c r="C8" s="74"/>
      <c r="D8" s="4"/>
      <c r="E8" s="4"/>
      <c r="F8" s="4"/>
      <c r="G8" s="4"/>
      <c r="H8" s="4"/>
      <c r="I8" s="4"/>
      <c r="J8" s="75"/>
      <c r="K8" s="75"/>
      <c r="L8" s="75"/>
      <c r="M8" s="75"/>
      <c r="N8" s="75"/>
      <c r="O8" s="4"/>
    </row>
    <row r="9" spans="1:15">
      <c r="A9" s="73"/>
      <c r="B9" s="74"/>
      <c r="C9" s="74"/>
      <c r="D9" s="4"/>
      <c r="E9" s="4"/>
      <c r="F9" s="4"/>
      <c r="G9" s="4"/>
      <c r="H9" s="4"/>
      <c r="I9" s="4"/>
      <c r="J9" s="75"/>
      <c r="K9" s="75"/>
      <c r="L9" s="75"/>
      <c r="M9" s="75"/>
      <c r="N9" s="75"/>
      <c r="O9" s="4"/>
    </row>
    <row r="10" spans="1:15">
      <c r="A10" s="82" t="s">
        <v>106</v>
      </c>
      <c r="B10" s="82"/>
    </row>
  </sheetData>
  <protectedRanges>
    <protectedRange password="CCC5" sqref="B2:C2" name="Запрещенный"/>
    <protectedRange sqref="B2:C2" name="Разрешенный"/>
    <protectedRange password="CCC5" sqref="M4:N4 A4:A6 M5:O6 G5:H5 J4:L6 B4:F5 G4:I4" name="Запрещенный_1"/>
    <protectedRange sqref="A7:N9" name="Разрешенный_1"/>
    <protectedRange password="CCC5" sqref="J1:N1" name="Запрещенный_3"/>
  </protectedRanges>
  <mergeCells count="14">
    <mergeCell ref="J1:O1"/>
    <mergeCell ref="A2:N2"/>
    <mergeCell ref="A4:A6"/>
    <mergeCell ref="D4:I4"/>
    <mergeCell ref="J4:L4"/>
    <mergeCell ref="M4:O4"/>
    <mergeCell ref="M5:M6"/>
    <mergeCell ref="N5:O5"/>
    <mergeCell ref="D5:F5"/>
    <mergeCell ref="G5:I5"/>
    <mergeCell ref="J5:J6"/>
    <mergeCell ref="K5:L5"/>
    <mergeCell ref="B4:B6"/>
    <mergeCell ref="C4:C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ОБРАЗЕЦ прил 2</vt:lpstr>
      <vt:lpstr>Приложение 1</vt:lpstr>
      <vt:lpstr>Приложение 2</vt:lpstr>
      <vt:lpstr>Приложение 3</vt:lpstr>
      <vt:lpstr>Приложение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2020-12-25T10:54:09Z</dcterms:modified>
</cp:coreProperties>
</file>