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00" windowHeight="11760" activeTab="6"/>
  </bookViews>
  <sheets>
    <sheet name="первичный" sheetId="3" r:id="rId1"/>
    <sheet name="1" sheetId="2" r:id="rId2"/>
    <sheet name="2" sheetId="13" r:id="rId3"/>
    <sheet name="3" sheetId="14" r:id="rId4"/>
    <sheet name="4" sheetId="15" r:id="rId5"/>
    <sheet name="5" sheetId="16" r:id="rId6"/>
    <sheet name="6" sheetId="17" r:id="rId7"/>
    <sheet name="7" sheetId="18" r:id="rId8"/>
  </sheets>
  <definedNames>
    <definedName name="_xlnm.Print_Area" localSheetId="3">'3'!$A$1:$Q$69</definedName>
    <definedName name="_xlnm.Print_Area" localSheetId="4">'4'!$A$1:$Q$70</definedName>
    <definedName name="_xlnm.Print_Area" localSheetId="5">'5'!$A$1:$Q$77</definedName>
    <definedName name="_xlnm.Print_Area" localSheetId="6">'6'!$A$1:$Q$78</definedName>
    <definedName name="_xlnm.Print_Area" localSheetId="7">'7'!$A$1:$S$77</definedName>
  </definedNames>
  <calcPr calcId="145621"/>
</workbook>
</file>

<file path=xl/calcChain.xml><?xml version="1.0" encoding="utf-8"?>
<calcChain xmlns="http://schemas.openxmlformats.org/spreadsheetml/2006/main">
  <c r="T12" i="17" l="1"/>
  <c r="U12" i="17"/>
  <c r="T9" i="17"/>
  <c r="T19" i="17"/>
  <c r="T39" i="17"/>
  <c r="T51" i="17"/>
  <c r="T55" i="17"/>
  <c r="T57" i="17"/>
  <c r="T59" i="17"/>
  <c r="U59" i="17"/>
  <c r="T61" i="17"/>
  <c r="T64" i="17"/>
  <c r="T66" i="17"/>
  <c r="U74" i="17"/>
  <c r="U61" i="17"/>
  <c r="U51" i="17"/>
  <c r="U39" i="17"/>
  <c r="U19" i="17"/>
  <c r="P66" i="17"/>
  <c r="Q66" i="17" s="1"/>
  <c r="M66" i="17"/>
  <c r="U49" i="17"/>
  <c r="T76" i="17"/>
  <c r="T75" i="17"/>
  <c r="T74" i="17"/>
  <c r="T73" i="17"/>
  <c r="T72" i="17"/>
  <c r="T71" i="17"/>
  <c r="T70" i="17"/>
  <c r="T69" i="17"/>
  <c r="T68" i="17"/>
  <c r="T67" i="17"/>
  <c r="T65" i="17"/>
  <c r="T63" i="17"/>
  <c r="T62" i="17"/>
  <c r="T60" i="17"/>
  <c r="T58" i="17"/>
  <c r="T56" i="17"/>
  <c r="T54" i="17"/>
  <c r="T53" i="17"/>
  <c r="T52" i="17"/>
  <c r="T50" i="17"/>
  <c r="T49" i="17"/>
  <c r="T48" i="17"/>
  <c r="T47" i="17"/>
  <c r="T46" i="17"/>
  <c r="T45" i="17"/>
  <c r="T44" i="17"/>
  <c r="T43" i="17"/>
  <c r="T42" i="17"/>
  <c r="T41" i="17"/>
  <c r="T40" i="17"/>
  <c r="T38" i="17"/>
  <c r="T37" i="17"/>
  <c r="T36" i="17"/>
  <c r="T35" i="17"/>
  <c r="T34" i="17"/>
  <c r="T33" i="17"/>
  <c r="T32" i="17"/>
  <c r="T31" i="17"/>
  <c r="T30" i="17"/>
  <c r="T29" i="17"/>
  <c r="T28" i="17"/>
  <c r="T27" i="17"/>
  <c r="T26" i="17"/>
  <c r="T25" i="17"/>
  <c r="T24" i="17"/>
  <c r="T23" i="17"/>
  <c r="T22" i="17"/>
  <c r="T21" i="17"/>
  <c r="T20" i="17"/>
  <c r="T18" i="17"/>
  <c r="T17" i="17"/>
  <c r="T14" i="17" s="1"/>
  <c r="T16" i="17"/>
  <c r="T15" i="17"/>
  <c r="T13" i="17"/>
  <c r="T11" i="17"/>
  <c r="T10" i="17"/>
  <c r="U41" i="17"/>
  <c r="T77" i="17" l="1"/>
  <c r="Q49" i="17"/>
  <c r="AA76" i="18" l="1"/>
  <c r="Z76" i="18"/>
  <c r="Y76" i="18"/>
  <c r="X76" i="18"/>
  <c r="W76" i="18"/>
  <c r="Q75" i="18"/>
  <c r="U75" i="18" s="1"/>
  <c r="U73" i="18" s="1"/>
  <c r="V74" i="18"/>
  <c r="Q74" i="18"/>
  <c r="U74" i="18" s="1"/>
  <c r="Q73" i="18"/>
  <c r="E73" i="18"/>
  <c r="Q72" i="18"/>
  <c r="U72" i="18" s="1"/>
  <c r="Q71" i="18"/>
  <c r="U71" i="18" s="1"/>
  <c r="Q70" i="18"/>
  <c r="U70" i="18" s="1"/>
  <c r="Q69" i="18"/>
  <c r="U69" i="18" s="1"/>
  <c r="Q68" i="18"/>
  <c r="U68" i="18" s="1"/>
  <c r="Q67" i="18"/>
  <c r="U67" i="18" s="1"/>
  <c r="Q66" i="18"/>
  <c r="U66" i="18" s="1"/>
  <c r="P65" i="18"/>
  <c r="P76" i="18" s="1"/>
  <c r="O65" i="18"/>
  <c r="O76" i="18" s="1"/>
  <c r="N65" i="18"/>
  <c r="N76" i="18" s="1"/>
  <c r="M65" i="18"/>
  <c r="M76" i="18" s="1"/>
  <c r="L65" i="18"/>
  <c r="L76" i="18" s="1"/>
  <c r="K65" i="18"/>
  <c r="K76" i="18" s="1"/>
  <c r="J65" i="18"/>
  <c r="J76" i="18" s="1"/>
  <c r="I65" i="18"/>
  <c r="I76" i="18" s="1"/>
  <c r="H65" i="18"/>
  <c r="H76" i="18" s="1"/>
  <c r="G65" i="18"/>
  <c r="G76" i="18" s="1"/>
  <c r="F65" i="18"/>
  <c r="F76" i="18" s="1"/>
  <c r="E65" i="18"/>
  <c r="Q65" i="18" s="1"/>
  <c r="Q64" i="18"/>
  <c r="Q63" i="18" s="1"/>
  <c r="U63" i="18"/>
  <c r="M63" i="18"/>
  <c r="Q62" i="18"/>
  <c r="U62" i="18" s="1"/>
  <c r="J62" i="18"/>
  <c r="Q61" i="18"/>
  <c r="Q60" i="18" s="1"/>
  <c r="J60" i="18"/>
  <c r="E60" i="18"/>
  <c r="V59" i="18"/>
  <c r="V76" i="18" s="1"/>
  <c r="Q59" i="18"/>
  <c r="U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Q57" i="18"/>
  <c r="Q56" i="18" s="1"/>
  <c r="U56" i="18"/>
  <c r="M56" i="18"/>
  <c r="U54" i="18"/>
  <c r="Q54" i="18"/>
  <c r="Q53" i="18"/>
  <c r="U53" i="18" s="1"/>
  <c r="U52" i="18"/>
  <c r="Q52" i="18"/>
  <c r="Q51" i="18"/>
  <c r="Q50" i="18" s="1"/>
  <c r="P50" i="18"/>
  <c r="M50" i="18"/>
  <c r="E50" i="18"/>
  <c r="Q49" i="18"/>
  <c r="U49" i="18" s="1"/>
  <c r="Q48" i="18"/>
  <c r="U48" i="18" s="1"/>
  <c r="Q47" i="18"/>
  <c r="U47" i="18" s="1"/>
  <c r="Q46" i="18"/>
  <c r="U46" i="18" s="1"/>
  <c r="Q45" i="18"/>
  <c r="U45" i="18" s="1"/>
  <c r="Q44" i="18"/>
  <c r="U44" i="18" s="1"/>
  <c r="Q43" i="18"/>
  <c r="U43" i="18" s="1"/>
  <c r="Q42" i="18"/>
  <c r="U42" i="18" s="1"/>
  <c r="Q41" i="18"/>
  <c r="U41" i="18" s="1"/>
  <c r="Q40" i="18"/>
  <c r="Q39" i="18" s="1"/>
  <c r="P39" i="18"/>
  <c r="O39" i="18"/>
  <c r="N39" i="18"/>
  <c r="M39" i="18"/>
  <c r="L39" i="18"/>
  <c r="K39" i="18"/>
  <c r="J39" i="18"/>
  <c r="I39" i="18"/>
  <c r="H39" i="18"/>
  <c r="G39" i="18"/>
  <c r="F39" i="18"/>
  <c r="E39" i="18"/>
  <c r="Q38" i="18"/>
  <c r="U38" i="18" s="1"/>
  <c r="Q37" i="18"/>
  <c r="U37" i="18" s="1"/>
  <c r="Q36" i="18"/>
  <c r="U36" i="18" s="1"/>
  <c r="Q35" i="18"/>
  <c r="U35" i="18" s="1"/>
  <c r="Q34" i="18"/>
  <c r="U34" i="18" s="1"/>
  <c r="Q33" i="18"/>
  <c r="U33" i="18" s="1"/>
  <c r="Q32" i="18"/>
  <c r="U32" i="18" s="1"/>
  <c r="Q31" i="18"/>
  <c r="U31" i="18" s="1"/>
  <c r="Q30" i="18"/>
  <c r="U30" i="18" s="1"/>
  <c r="Q29" i="18"/>
  <c r="U29" i="18" s="1"/>
  <c r="Q28" i="18"/>
  <c r="U28" i="18" s="1"/>
  <c r="Q27" i="18"/>
  <c r="U27" i="18" s="1"/>
  <c r="Q26" i="18"/>
  <c r="U26" i="18" s="1"/>
  <c r="Q25" i="18"/>
  <c r="U25" i="18" s="1"/>
  <c r="Q24" i="18"/>
  <c r="U24" i="18" s="1"/>
  <c r="Q23" i="18"/>
  <c r="U23" i="18" s="1"/>
  <c r="Q22" i="18"/>
  <c r="U22" i="18" s="1"/>
  <c r="Q21" i="18"/>
  <c r="U21" i="18" s="1"/>
  <c r="Q20" i="18"/>
  <c r="Q19" i="18" s="1"/>
  <c r="P19" i="18"/>
  <c r="O19" i="18"/>
  <c r="N19" i="18"/>
  <c r="M19" i="18"/>
  <c r="L19" i="18"/>
  <c r="K19" i="18"/>
  <c r="J19" i="18"/>
  <c r="I19" i="18"/>
  <c r="H19" i="18"/>
  <c r="G19" i="18"/>
  <c r="F19" i="18"/>
  <c r="E19" i="18"/>
  <c r="V18" i="18"/>
  <c r="U18" i="18"/>
  <c r="Q18" i="18"/>
  <c r="V17" i="18"/>
  <c r="Q17" i="18"/>
  <c r="U17" i="18" s="1"/>
  <c r="Q16" i="18"/>
  <c r="U16" i="18" s="1"/>
  <c r="V15" i="18"/>
  <c r="U15" i="18"/>
  <c r="U14" i="18" s="1"/>
  <c r="Q15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U13" i="18"/>
  <c r="Q13" i="18"/>
  <c r="Q11" i="18"/>
  <c r="U11" i="18" s="1"/>
  <c r="U10" i="18"/>
  <c r="Q10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  <c r="U9" i="18" l="1"/>
  <c r="U65" i="18"/>
  <c r="E76" i="18"/>
  <c r="Q14" i="18"/>
  <c r="Q76" i="18" s="1"/>
  <c r="U20" i="18"/>
  <c r="U19" i="18" s="1"/>
  <c r="U40" i="18"/>
  <c r="U39" i="18" s="1"/>
  <c r="U51" i="18"/>
  <c r="U50" i="18" s="1"/>
  <c r="U61" i="18"/>
  <c r="U60" i="18" s="1"/>
  <c r="AA77" i="17"/>
  <c r="Z77" i="17"/>
  <c r="Y77" i="17"/>
  <c r="X77" i="17"/>
  <c r="W77" i="17"/>
  <c r="Q76" i="17"/>
  <c r="U76" i="17" s="1"/>
  <c r="V75" i="17"/>
  <c r="Q75" i="17"/>
  <c r="U75" i="17" s="1"/>
  <c r="Q74" i="17"/>
  <c r="E74" i="17"/>
  <c r="Q73" i="17"/>
  <c r="U73" i="17" s="1"/>
  <c r="Q72" i="17"/>
  <c r="U72" i="17" s="1"/>
  <c r="U66" i="17" s="1"/>
  <c r="U77" i="17" s="1"/>
  <c r="Q71" i="17"/>
  <c r="U71" i="17" s="1"/>
  <c r="Q70" i="17"/>
  <c r="U70" i="17" s="1"/>
  <c r="Q69" i="17"/>
  <c r="U69" i="17" s="1"/>
  <c r="Q68" i="17"/>
  <c r="U68" i="17" s="1"/>
  <c r="Q67" i="17"/>
  <c r="U67" i="17" s="1"/>
  <c r="O66" i="17"/>
  <c r="N66" i="17"/>
  <c r="L66" i="17"/>
  <c r="L77" i="17" s="1"/>
  <c r="K66" i="17"/>
  <c r="J66" i="17"/>
  <c r="I66" i="17"/>
  <c r="H66" i="17"/>
  <c r="H77" i="17" s="1"/>
  <c r="G66" i="17"/>
  <c r="F66" i="17"/>
  <c r="E66" i="17"/>
  <c r="Q65" i="17"/>
  <c r="U64" i="17"/>
  <c r="Q64" i="17"/>
  <c r="M64" i="17"/>
  <c r="J63" i="17"/>
  <c r="J61" i="17" s="1"/>
  <c r="Q62" i="17"/>
  <c r="U62" i="17" s="1"/>
  <c r="E61" i="17"/>
  <c r="V60" i="17"/>
  <c r="Q60" i="17"/>
  <c r="Q59" i="17" s="1"/>
  <c r="P59" i="17"/>
  <c r="O59" i="17"/>
  <c r="N59" i="17"/>
  <c r="M59" i="17"/>
  <c r="L59" i="17"/>
  <c r="K59" i="17"/>
  <c r="J59" i="17"/>
  <c r="I59" i="17"/>
  <c r="H59" i="17"/>
  <c r="G59" i="17"/>
  <c r="F59" i="17"/>
  <c r="E59" i="17"/>
  <c r="Q58" i="17"/>
  <c r="Q57" i="17" s="1"/>
  <c r="U57" i="17"/>
  <c r="M57" i="17"/>
  <c r="U55" i="17"/>
  <c r="Q55" i="17"/>
  <c r="Q54" i="17"/>
  <c r="U54" i="17" s="1"/>
  <c r="Q53" i="17"/>
  <c r="U53" i="17" s="1"/>
  <c r="Q52" i="17"/>
  <c r="U52" i="17" s="1"/>
  <c r="P51" i="17"/>
  <c r="M51" i="17"/>
  <c r="E51" i="17"/>
  <c r="Q50" i="17"/>
  <c r="U50" i="17" s="1"/>
  <c r="Q48" i="17"/>
  <c r="U48" i="17" s="1"/>
  <c r="Q47" i="17"/>
  <c r="U47" i="17" s="1"/>
  <c r="Q46" i="17"/>
  <c r="U46" i="17" s="1"/>
  <c r="Q45" i="17"/>
  <c r="U45" i="17" s="1"/>
  <c r="Q44" i="17"/>
  <c r="U44" i="17" s="1"/>
  <c r="Q43" i="17"/>
  <c r="U43" i="17" s="1"/>
  <c r="Q42" i="17"/>
  <c r="U42" i="17" s="1"/>
  <c r="Q41" i="17"/>
  <c r="Q40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Q38" i="17"/>
  <c r="U38" i="17" s="1"/>
  <c r="Q37" i="17"/>
  <c r="U37" i="17" s="1"/>
  <c r="Q36" i="17"/>
  <c r="U36" i="17" s="1"/>
  <c r="Q35" i="17"/>
  <c r="U35" i="17" s="1"/>
  <c r="Q34" i="17"/>
  <c r="U34" i="17" s="1"/>
  <c r="Q33" i="17"/>
  <c r="U33" i="17" s="1"/>
  <c r="Q32" i="17"/>
  <c r="U32" i="17" s="1"/>
  <c r="Q31" i="17"/>
  <c r="U31" i="17" s="1"/>
  <c r="Q30" i="17"/>
  <c r="U30" i="17" s="1"/>
  <c r="Q29" i="17"/>
  <c r="U29" i="17" s="1"/>
  <c r="Q28" i="17"/>
  <c r="U28" i="17" s="1"/>
  <c r="Q27" i="17"/>
  <c r="U27" i="17" s="1"/>
  <c r="Q26" i="17"/>
  <c r="U26" i="17" s="1"/>
  <c r="Q25" i="17"/>
  <c r="U25" i="17" s="1"/>
  <c r="Q24" i="17"/>
  <c r="U24" i="17" s="1"/>
  <c r="Q23" i="17"/>
  <c r="U23" i="17" s="1"/>
  <c r="Q22" i="17"/>
  <c r="U22" i="17" s="1"/>
  <c r="Q21" i="17"/>
  <c r="U21" i="17" s="1"/>
  <c r="Q20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V18" i="17"/>
  <c r="Q18" i="17"/>
  <c r="U18" i="17" s="1"/>
  <c r="V17" i="17"/>
  <c r="Q17" i="17"/>
  <c r="U17" i="17" s="1"/>
  <c r="Q16" i="17"/>
  <c r="U16" i="17" s="1"/>
  <c r="V15" i="17"/>
  <c r="Q15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Q13" i="17"/>
  <c r="U13" i="17" s="1"/>
  <c r="Q11" i="17"/>
  <c r="U11" i="17" s="1"/>
  <c r="Q10" i="17"/>
  <c r="Q9" i="17" s="1"/>
  <c r="P9" i="17"/>
  <c r="O9" i="17"/>
  <c r="N9" i="17"/>
  <c r="M9" i="17"/>
  <c r="L9" i="17"/>
  <c r="K9" i="17"/>
  <c r="J9" i="17"/>
  <c r="I9" i="17"/>
  <c r="H9" i="17"/>
  <c r="G9" i="17"/>
  <c r="F9" i="17"/>
  <c r="E9" i="17"/>
  <c r="Q14" i="17" l="1"/>
  <c r="U15" i="17"/>
  <c r="U14" i="17" s="1"/>
  <c r="G77" i="17"/>
  <c r="K77" i="17"/>
  <c r="O77" i="17"/>
  <c r="V77" i="17"/>
  <c r="I77" i="17"/>
  <c r="M77" i="17"/>
  <c r="P77" i="17"/>
  <c r="F77" i="17"/>
  <c r="N77" i="17"/>
  <c r="U40" i="17"/>
  <c r="Q39" i="17"/>
  <c r="Q51" i="17"/>
  <c r="Q19" i="17"/>
  <c r="U20" i="17"/>
  <c r="U78" i="18"/>
  <c r="J77" i="17"/>
  <c r="U10" i="17"/>
  <c r="U9" i="17" s="1"/>
  <c r="Q63" i="17"/>
  <c r="U63" i="17" s="1"/>
  <c r="E77" i="17"/>
  <c r="U9" i="16"/>
  <c r="U14" i="16"/>
  <c r="U19" i="16"/>
  <c r="U39" i="16"/>
  <c r="U50" i="16"/>
  <c r="U54" i="16"/>
  <c r="U56" i="16"/>
  <c r="U58" i="16"/>
  <c r="U60" i="16"/>
  <c r="U63" i="16"/>
  <c r="U65" i="16"/>
  <c r="U73" i="16"/>
  <c r="U72" i="16"/>
  <c r="U71" i="16"/>
  <c r="U70" i="16"/>
  <c r="U69" i="16"/>
  <c r="U68" i="16"/>
  <c r="U67" i="16"/>
  <c r="U66" i="16"/>
  <c r="U62" i="16"/>
  <c r="U61" i="16"/>
  <c r="U53" i="16"/>
  <c r="U52" i="16"/>
  <c r="U51" i="16"/>
  <c r="U49" i="16"/>
  <c r="U48" i="16"/>
  <c r="U47" i="16"/>
  <c r="U46" i="16"/>
  <c r="U45" i="16"/>
  <c r="U44" i="16"/>
  <c r="U43" i="16"/>
  <c r="U42" i="16"/>
  <c r="U41" i="16"/>
  <c r="U40" i="16"/>
  <c r="U38" i="16"/>
  <c r="U37" i="16"/>
  <c r="U36" i="16"/>
  <c r="U35" i="16"/>
  <c r="U34" i="16"/>
  <c r="U33" i="16"/>
  <c r="U32" i="16"/>
  <c r="U31" i="16"/>
  <c r="U30" i="16"/>
  <c r="U29" i="16"/>
  <c r="U28" i="16"/>
  <c r="U27" i="16"/>
  <c r="U26" i="16"/>
  <c r="U25" i="16"/>
  <c r="U24" i="16"/>
  <c r="U23" i="16"/>
  <c r="U22" i="16"/>
  <c r="U21" i="16"/>
  <c r="U20" i="16"/>
  <c r="U18" i="16"/>
  <c r="U17" i="16"/>
  <c r="U16" i="16"/>
  <c r="U15" i="16"/>
  <c r="U13" i="16"/>
  <c r="U11" i="16"/>
  <c r="U10" i="16"/>
  <c r="Q61" i="17" l="1"/>
  <c r="Q77" i="17" s="1"/>
  <c r="Z76" i="16"/>
  <c r="Q76" i="16"/>
  <c r="Q63" i="16"/>
  <c r="Q56" i="16"/>
  <c r="Q57" i="16"/>
  <c r="Q64" i="16"/>
  <c r="M56" i="16"/>
  <c r="M63" i="16"/>
  <c r="M65" i="16"/>
  <c r="U79" i="17" l="1"/>
  <c r="Y76" i="16"/>
  <c r="M19" i="16" l="1"/>
  <c r="Q29" i="16"/>
  <c r="Q71" i="16"/>
  <c r="Q70" i="16"/>
  <c r="Q69" i="16"/>
  <c r="J62" i="16"/>
  <c r="Q66" i="16" l="1"/>
  <c r="Q67" i="16"/>
  <c r="Q68" i="16"/>
  <c r="Q72" i="16"/>
  <c r="E73" i="16"/>
  <c r="Q73" i="16" s="1"/>
  <c r="Q74" i="16"/>
  <c r="Q75" i="16"/>
  <c r="X68" i="15"/>
  <c r="U78" i="16" l="1"/>
  <c r="X76" i="16"/>
  <c r="W76" i="16"/>
  <c r="V74" i="16"/>
  <c r="P65" i="16"/>
  <c r="O65" i="16"/>
  <c r="N65" i="16"/>
  <c r="L65" i="16"/>
  <c r="K65" i="16"/>
  <c r="J65" i="16"/>
  <c r="I65" i="16"/>
  <c r="H65" i="16"/>
  <c r="G65" i="16"/>
  <c r="F65" i="16"/>
  <c r="E65" i="16"/>
  <c r="Q62" i="16"/>
  <c r="Q61" i="16"/>
  <c r="J60" i="16"/>
  <c r="E60" i="16"/>
  <c r="V59" i="16"/>
  <c r="Q59" i="16"/>
  <c r="Q58" i="16" s="1"/>
  <c r="P58" i="16"/>
  <c r="O58" i="16"/>
  <c r="N58" i="16"/>
  <c r="M58" i="16"/>
  <c r="L58" i="16"/>
  <c r="K58" i="16"/>
  <c r="J58" i="16"/>
  <c r="I58" i="16"/>
  <c r="H58" i="16"/>
  <c r="G58" i="16"/>
  <c r="F58" i="16"/>
  <c r="E58" i="16"/>
  <c r="Q54" i="16"/>
  <c r="Q53" i="16"/>
  <c r="Q52" i="16"/>
  <c r="Q51" i="16"/>
  <c r="P50" i="16"/>
  <c r="M50" i="16"/>
  <c r="E50" i="16"/>
  <c r="Q49" i="16"/>
  <c r="Q48" i="16"/>
  <c r="Q47" i="16"/>
  <c r="Q46" i="16"/>
  <c r="Q45" i="16"/>
  <c r="Q44" i="16"/>
  <c r="Q43" i="16"/>
  <c r="Q42" i="16"/>
  <c r="Q41" i="16"/>
  <c r="Q40" i="16"/>
  <c r="P39" i="16"/>
  <c r="O39" i="16"/>
  <c r="N39" i="16"/>
  <c r="M39" i="16"/>
  <c r="L39" i="16"/>
  <c r="K39" i="16"/>
  <c r="J39" i="16"/>
  <c r="I39" i="16"/>
  <c r="H39" i="16"/>
  <c r="G39" i="16"/>
  <c r="F39" i="16"/>
  <c r="E39" i="16"/>
  <c r="Q38" i="16"/>
  <c r="Q37" i="16"/>
  <c r="Q36" i="16"/>
  <c r="Q35" i="16"/>
  <c r="Q34" i="16"/>
  <c r="Q33" i="16"/>
  <c r="Q32" i="16"/>
  <c r="Q31" i="16"/>
  <c r="Q30" i="16"/>
  <c r="Q28" i="16"/>
  <c r="Q27" i="16"/>
  <c r="Q26" i="16"/>
  <c r="Q25" i="16"/>
  <c r="Q24" i="16"/>
  <c r="Q23" i="16"/>
  <c r="Q22" i="16"/>
  <c r="Q21" i="16"/>
  <c r="Q20" i="16"/>
  <c r="P19" i="16"/>
  <c r="O19" i="16"/>
  <c r="N19" i="16"/>
  <c r="L19" i="16"/>
  <c r="K19" i="16"/>
  <c r="J19" i="16"/>
  <c r="I19" i="16"/>
  <c r="H19" i="16"/>
  <c r="G19" i="16"/>
  <c r="F19" i="16"/>
  <c r="E19" i="16"/>
  <c r="V18" i="16"/>
  <c r="Q18" i="16"/>
  <c r="V17" i="16"/>
  <c r="Q17" i="16"/>
  <c r="Q16" i="16"/>
  <c r="V15" i="16"/>
  <c r="Q15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Q13" i="16"/>
  <c r="Q11" i="16"/>
  <c r="Q10" i="16"/>
  <c r="Q9" i="16"/>
  <c r="P9" i="16"/>
  <c r="O9" i="16"/>
  <c r="N9" i="16"/>
  <c r="M9" i="16"/>
  <c r="L9" i="16"/>
  <c r="K9" i="16"/>
  <c r="J9" i="16"/>
  <c r="I9" i="16"/>
  <c r="H9" i="16"/>
  <c r="G9" i="16"/>
  <c r="F9" i="16"/>
  <c r="E9" i="16"/>
  <c r="E76" i="16" l="1"/>
  <c r="I76" i="16"/>
  <c r="N76" i="16"/>
  <c r="Q50" i="16"/>
  <c r="F76" i="16"/>
  <c r="O76" i="16"/>
  <c r="G76" i="16"/>
  <c r="K76" i="16"/>
  <c r="P76" i="16"/>
  <c r="V76" i="16"/>
  <c r="H76" i="16"/>
  <c r="L76" i="16"/>
  <c r="Q65" i="16"/>
  <c r="Q60" i="16"/>
  <c r="J76" i="16"/>
  <c r="M76" i="16"/>
  <c r="Q39" i="16"/>
  <c r="Q19" i="16"/>
  <c r="Q36" i="15"/>
  <c r="Q35" i="15"/>
  <c r="L19" i="15"/>
  <c r="Q56" i="15" l="1"/>
  <c r="Q55" i="15"/>
  <c r="U70" i="15" l="1"/>
  <c r="W68" i="15"/>
  <c r="Q67" i="15"/>
  <c r="V66" i="15"/>
  <c r="Q66" i="15"/>
  <c r="E65" i="15"/>
  <c r="Q65" i="15" s="1"/>
  <c r="Q64" i="15"/>
  <c r="Q63" i="15"/>
  <c r="Q62" i="15"/>
  <c r="Q61" i="15"/>
  <c r="P60" i="15"/>
  <c r="O60" i="15"/>
  <c r="O68" i="15" s="1"/>
  <c r="N60" i="15"/>
  <c r="M60" i="15"/>
  <c r="L60" i="15"/>
  <c r="K60" i="15"/>
  <c r="J60" i="15"/>
  <c r="I60" i="15"/>
  <c r="H60" i="15"/>
  <c r="G60" i="15"/>
  <c r="F60" i="15"/>
  <c r="E60" i="15"/>
  <c r="Q60" i="15" s="1"/>
  <c r="Q59" i="15"/>
  <c r="Q58" i="15"/>
  <c r="Q57" i="15" s="1"/>
  <c r="J57" i="15"/>
  <c r="E57" i="15"/>
  <c r="V56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Q53" i="15"/>
  <c r="Q52" i="15"/>
  <c r="Q51" i="15"/>
  <c r="Q50" i="15"/>
  <c r="Q49" i="15"/>
  <c r="P49" i="15"/>
  <c r="M49" i="15"/>
  <c r="E49" i="15"/>
  <c r="Q48" i="15"/>
  <c r="Q47" i="15"/>
  <c r="Q46" i="15"/>
  <c r="Q45" i="15"/>
  <c r="Q44" i="15"/>
  <c r="Q43" i="15"/>
  <c r="Q42" i="15"/>
  <c r="Q41" i="15"/>
  <c r="Q40" i="15"/>
  <c r="Q39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Q37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P19" i="15"/>
  <c r="O19" i="15"/>
  <c r="N19" i="15"/>
  <c r="M19" i="15"/>
  <c r="K19" i="15"/>
  <c r="J19" i="15"/>
  <c r="I19" i="15"/>
  <c r="H19" i="15"/>
  <c r="G19" i="15"/>
  <c r="F19" i="15"/>
  <c r="E19" i="15"/>
  <c r="V18" i="15"/>
  <c r="Q18" i="15"/>
  <c r="V17" i="15"/>
  <c r="Q17" i="15"/>
  <c r="Q14" i="15" s="1"/>
  <c r="Q16" i="15"/>
  <c r="V15" i="15"/>
  <c r="Q15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Q13" i="15"/>
  <c r="Q11" i="15"/>
  <c r="Q10" i="15"/>
  <c r="Q9" i="15" s="1"/>
  <c r="P9" i="15"/>
  <c r="O9" i="15"/>
  <c r="N9" i="15"/>
  <c r="M9" i="15"/>
  <c r="L9" i="15"/>
  <c r="K9" i="15"/>
  <c r="J9" i="15"/>
  <c r="I9" i="15"/>
  <c r="H9" i="15"/>
  <c r="G9" i="15"/>
  <c r="F9" i="15"/>
  <c r="E9" i="15"/>
  <c r="F68" i="15" l="1"/>
  <c r="J68" i="15"/>
  <c r="G68" i="15"/>
  <c r="I68" i="15"/>
  <c r="M68" i="15"/>
  <c r="V68" i="15"/>
  <c r="H68" i="15"/>
  <c r="P68" i="15"/>
  <c r="E68" i="15"/>
  <c r="N68" i="15"/>
  <c r="Q38" i="15"/>
  <c r="Q19" i="15"/>
  <c r="K68" i="15"/>
  <c r="L68" i="15"/>
  <c r="W67" i="14"/>
  <c r="U69" i="14"/>
  <c r="Q66" i="14"/>
  <c r="V65" i="14"/>
  <c r="Q65" i="14"/>
  <c r="Q64" i="14"/>
  <c r="E64" i="14"/>
  <c r="Q63" i="14"/>
  <c r="Q62" i="14"/>
  <c r="Q61" i="14"/>
  <c r="Q60" i="14"/>
  <c r="Q59" i="14"/>
  <c r="P59" i="14"/>
  <c r="P67" i="14" s="1"/>
  <c r="O59" i="14"/>
  <c r="O67" i="14" s="1"/>
  <c r="N59" i="14"/>
  <c r="N67" i="14" s="1"/>
  <c r="M59" i="14"/>
  <c r="M67" i="14" s="1"/>
  <c r="L59" i="14"/>
  <c r="L67" i="14" s="1"/>
  <c r="K59" i="14"/>
  <c r="K67" i="14" s="1"/>
  <c r="J59" i="14"/>
  <c r="I59" i="14"/>
  <c r="I67" i="14" s="1"/>
  <c r="H59" i="14"/>
  <c r="H67" i="14" s="1"/>
  <c r="G59" i="14"/>
  <c r="G67" i="14" s="1"/>
  <c r="F59" i="14"/>
  <c r="F67" i="14" s="1"/>
  <c r="E59" i="14"/>
  <c r="E67" i="14" s="1"/>
  <c r="Q58" i="14"/>
  <c r="Q57" i="14"/>
  <c r="J56" i="14"/>
  <c r="E56" i="14"/>
  <c r="V55" i="14"/>
  <c r="V67" i="14" s="1"/>
  <c r="Q55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Q52" i="14"/>
  <c r="Q51" i="14"/>
  <c r="Q50" i="14"/>
  <c r="Q49" i="14"/>
  <c r="Q48" i="14" s="1"/>
  <c r="P48" i="14"/>
  <c r="M48" i="14"/>
  <c r="E48" i="14"/>
  <c r="Q47" i="14"/>
  <c r="Q46" i="14"/>
  <c r="Q45" i="14"/>
  <c r="Q44" i="14"/>
  <c r="Q43" i="14"/>
  <c r="Q42" i="14"/>
  <c r="Q41" i="14"/>
  <c r="Q40" i="14"/>
  <c r="Q39" i="14"/>
  <c r="Q38" i="14"/>
  <c r="Q37" i="14" s="1"/>
  <c r="P37" i="14"/>
  <c r="O37" i="14"/>
  <c r="N37" i="14"/>
  <c r="M37" i="14"/>
  <c r="L37" i="14"/>
  <c r="K37" i="14"/>
  <c r="J37" i="14"/>
  <c r="I37" i="14"/>
  <c r="H37" i="14"/>
  <c r="G37" i="14"/>
  <c r="F37" i="14"/>
  <c r="E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 s="1"/>
  <c r="P19" i="14"/>
  <c r="O19" i="14"/>
  <c r="N19" i="14"/>
  <c r="M19" i="14"/>
  <c r="L19" i="14"/>
  <c r="K19" i="14"/>
  <c r="J19" i="14"/>
  <c r="I19" i="14"/>
  <c r="H19" i="14"/>
  <c r="G19" i="14"/>
  <c r="F19" i="14"/>
  <c r="E19" i="14"/>
  <c r="V18" i="14"/>
  <c r="Q18" i="14"/>
  <c r="V17" i="14"/>
  <c r="Q17" i="14"/>
  <c r="Q16" i="14"/>
  <c r="V15" i="14"/>
  <c r="Q15" i="14"/>
  <c r="Q14" i="14" s="1"/>
  <c r="P14" i="14"/>
  <c r="O14" i="14"/>
  <c r="N14" i="14"/>
  <c r="M14" i="14"/>
  <c r="L14" i="14"/>
  <c r="K14" i="14"/>
  <c r="J14" i="14"/>
  <c r="I14" i="14"/>
  <c r="H14" i="14"/>
  <c r="G14" i="14"/>
  <c r="F14" i="14"/>
  <c r="E14" i="14"/>
  <c r="Q13" i="14"/>
  <c r="Q11" i="14"/>
  <c r="Q10" i="14"/>
  <c r="Q9" i="14" s="1"/>
  <c r="P9" i="14"/>
  <c r="O9" i="14"/>
  <c r="N9" i="14"/>
  <c r="M9" i="14"/>
  <c r="L9" i="14"/>
  <c r="K9" i="14"/>
  <c r="J9" i="14"/>
  <c r="I9" i="14"/>
  <c r="H9" i="14"/>
  <c r="G9" i="14"/>
  <c r="F9" i="14"/>
  <c r="E9" i="14"/>
  <c r="Q68" i="15" l="1"/>
  <c r="Q56" i="14"/>
  <c r="J67" i="14"/>
  <c r="Q67" i="14"/>
  <c r="V15" i="13"/>
  <c r="V17" i="13"/>
  <c r="V18" i="13"/>
  <c r="V55" i="13"/>
  <c r="V67" i="13" s="1"/>
  <c r="V65" i="13"/>
  <c r="U69" i="13"/>
  <c r="Q66" i="13"/>
  <c r="Q65" i="13"/>
  <c r="E64" i="13"/>
  <c r="Q64" i="13" s="1"/>
  <c r="Q63" i="13"/>
  <c r="Q62" i="13"/>
  <c r="Q61" i="13"/>
  <c r="Q60" i="13"/>
  <c r="P59" i="13"/>
  <c r="O59" i="13"/>
  <c r="N59" i="13"/>
  <c r="M59" i="13"/>
  <c r="L59" i="13"/>
  <c r="K59" i="13"/>
  <c r="J59" i="13"/>
  <c r="I59" i="13"/>
  <c r="H59" i="13"/>
  <c r="G59" i="13"/>
  <c r="F59" i="13"/>
  <c r="E59" i="13"/>
  <c r="Q58" i="13"/>
  <c r="Q57" i="13"/>
  <c r="J56" i="13"/>
  <c r="E56" i="13"/>
  <c r="Q55" i="13"/>
  <c r="Q54" i="13" s="1"/>
  <c r="P54" i="13"/>
  <c r="O54" i="13"/>
  <c r="N54" i="13"/>
  <c r="M54" i="13"/>
  <c r="L54" i="13"/>
  <c r="K54" i="13"/>
  <c r="J54" i="13"/>
  <c r="I54" i="13"/>
  <c r="H54" i="13"/>
  <c r="G54" i="13"/>
  <c r="F54" i="13"/>
  <c r="E54" i="13"/>
  <c r="Q52" i="13"/>
  <c r="Q51" i="13"/>
  <c r="Q50" i="13"/>
  <c r="Q49" i="13"/>
  <c r="P48" i="13"/>
  <c r="M48" i="13"/>
  <c r="E48" i="13"/>
  <c r="Q47" i="13"/>
  <c r="Q46" i="13"/>
  <c r="Q45" i="13"/>
  <c r="Q44" i="13"/>
  <c r="Q43" i="13"/>
  <c r="Q42" i="13"/>
  <c r="Q41" i="13"/>
  <c r="Q40" i="13"/>
  <c r="Q39" i="13"/>
  <c r="Q38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Q36" i="13"/>
  <c r="Q35" i="13"/>
  <c r="Q34" i="13"/>
  <c r="Q33" i="13"/>
  <c r="Q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Q18" i="13"/>
  <c r="Q17" i="13"/>
  <c r="Q16" i="13"/>
  <c r="Q15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Q13" i="13"/>
  <c r="Q11" i="13"/>
  <c r="Q10" i="13"/>
  <c r="P9" i="13"/>
  <c r="O9" i="13"/>
  <c r="N9" i="13"/>
  <c r="M9" i="13"/>
  <c r="L9" i="13"/>
  <c r="K9" i="13"/>
  <c r="J9" i="13"/>
  <c r="I9" i="13"/>
  <c r="H9" i="13"/>
  <c r="G9" i="13"/>
  <c r="F9" i="13"/>
  <c r="E9" i="13"/>
  <c r="Q56" i="13" l="1"/>
  <c r="Q48" i="13"/>
  <c r="Q9" i="13"/>
  <c r="F67" i="13"/>
  <c r="N67" i="13"/>
  <c r="I67" i="13"/>
  <c r="J67" i="13"/>
  <c r="L67" i="13"/>
  <c r="P67" i="13"/>
  <c r="G67" i="13"/>
  <c r="K67" i="13"/>
  <c r="O67" i="13"/>
  <c r="E67" i="13"/>
  <c r="Q19" i="13"/>
  <c r="Q37" i="13"/>
  <c r="M67" i="13"/>
  <c r="H67" i="13"/>
  <c r="Q14" i="13"/>
  <c r="Q59" i="13"/>
  <c r="Q67" i="13" l="1"/>
  <c r="Q67" i="2" l="1"/>
  <c r="E64" i="2"/>
  <c r="E59" i="2"/>
  <c r="Q59" i="2" s="1"/>
  <c r="Q66" i="2"/>
  <c r="Q65" i="2"/>
  <c r="Q64" i="2"/>
  <c r="Q63" i="2"/>
  <c r="Q62" i="2"/>
  <c r="Q61" i="2"/>
  <c r="Q60" i="2"/>
  <c r="Q44" i="2"/>
  <c r="Q43" i="2"/>
  <c r="Q35" i="2"/>
  <c r="Q34" i="2"/>
  <c r="Q33" i="2"/>
  <c r="Q30" i="2"/>
  <c r="Q29" i="2"/>
  <c r="Q28" i="2"/>
  <c r="Q27" i="2"/>
  <c r="Q16" i="2"/>
  <c r="Q13" i="2"/>
  <c r="E56" i="2"/>
  <c r="E48" i="2"/>
  <c r="U69" i="2" l="1"/>
  <c r="P59" i="2"/>
  <c r="O59" i="2"/>
  <c r="N59" i="2"/>
  <c r="M59" i="2"/>
  <c r="L59" i="2"/>
  <c r="K59" i="2"/>
  <c r="J59" i="2"/>
  <c r="I59" i="2"/>
  <c r="H59" i="2"/>
  <c r="G59" i="2"/>
  <c r="F59" i="2"/>
  <c r="Q58" i="2"/>
  <c r="Q57" i="2"/>
  <c r="J56" i="2"/>
  <c r="Q55" i="2"/>
  <c r="Q54" i="2" s="1"/>
  <c r="P54" i="2"/>
  <c r="O54" i="2"/>
  <c r="N54" i="2"/>
  <c r="M54" i="2"/>
  <c r="L54" i="2"/>
  <c r="K54" i="2"/>
  <c r="J54" i="2"/>
  <c r="I54" i="2"/>
  <c r="H54" i="2"/>
  <c r="G54" i="2"/>
  <c r="F54" i="2"/>
  <c r="E54" i="2"/>
  <c r="Q52" i="2"/>
  <c r="Q51" i="2"/>
  <c r="Q50" i="2"/>
  <c r="Q49" i="2"/>
  <c r="P48" i="2"/>
  <c r="M48" i="2"/>
  <c r="Q47" i="2"/>
  <c r="Q46" i="2"/>
  <c r="Q45" i="2"/>
  <c r="Q42" i="2"/>
  <c r="Q41" i="2"/>
  <c r="Q40" i="2"/>
  <c r="Q39" i="2"/>
  <c r="Q38" i="2"/>
  <c r="P37" i="2"/>
  <c r="O37" i="2"/>
  <c r="N37" i="2"/>
  <c r="M37" i="2"/>
  <c r="L37" i="2"/>
  <c r="K37" i="2"/>
  <c r="J37" i="2"/>
  <c r="I37" i="2"/>
  <c r="H37" i="2"/>
  <c r="G37" i="2"/>
  <c r="F37" i="2"/>
  <c r="E37" i="2"/>
  <c r="Q36" i="2"/>
  <c r="Q32" i="2"/>
  <c r="Q31" i="2"/>
  <c r="Q26" i="2"/>
  <c r="Q25" i="2"/>
  <c r="Q24" i="2"/>
  <c r="Q23" i="2"/>
  <c r="Q22" i="2"/>
  <c r="Q21" i="2"/>
  <c r="Q20" i="2"/>
  <c r="P19" i="2"/>
  <c r="O19" i="2"/>
  <c r="N19" i="2"/>
  <c r="M19" i="2"/>
  <c r="L19" i="2"/>
  <c r="K19" i="2"/>
  <c r="J19" i="2"/>
  <c r="I19" i="2"/>
  <c r="H19" i="2"/>
  <c r="G19" i="2"/>
  <c r="F19" i="2"/>
  <c r="E19" i="2"/>
  <c r="Q18" i="2"/>
  <c r="Q17" i="2"/>
  <c r="Q15" i="2"/>
  <c r="P14" i="2"/>
  <c r="O14" i="2"/>
  <c r="N14" i="2"/>
  <c r="M14" i="2"/>
  <c r="L14" i="2"/>
  <c r="K14" i="2"/>
  <c r="J14" i="2"/>
  <c r="I14" i="2"/>
  <c r="H14" i="2"/>
  <c r="G14" i="2"/>
  <c r="F14" i="2"/>
  <c r="E14" i="2"/>
  <c r="E67" i="2" s="1"/>
  <c r="Q11" i="2"/>
  <c r="Q10" i="2"/>
  <c r="P9" i="2"/>
  <c r="O9" i="2"/>
  <c r="N9" i="2"/>
  <c r="M9" i="2"/>
  <c r="L9" i="2"/>
  <c r="K9" i="2"/>
  <c r="J9" i="2"/>
  <c r="I9" i="2"/>
  <c r="H9" i="2"/>
  <c r="G9" i="2"/>
  <c r="F9" i="2"/>
  <c r="E9" i="2"/>
  <c r="Q48" i="2" l="1"/>
  <c r="Q37" i="2"/>
  <c r="Q56" i="2"/>
  <c r="Q19" i="2"/>
  <c r="Q14" i="2"/>
  <c r="F67" i="2"/>
  <c r="J67" i="2"/>
  <c r="N67" i="2"/>
  <c r="M67" i="2"/>
  <c r="I67" i="2"/>
  <c r="G67" i="2"/>
  <c r="K67" i="2"/>
  <c r="O67" i="2"/>
  <c r="H67" i="2"/>
  <c r="L67" i="2"/>
  <c r="P67" i="2"/>
  <c r="Q9" i="2"/>
</calcChain>
</file>

<file path=xl/sharedStrings.xml><?xml version="1.0" encoding="utf-8"?>
<sst xmlns="http://schemas.openxmlformats.org/spreadsheetml/2006/main" count="780" uniqueCount="124">
  <si>
    <t xml:space="preserve">  ПЛАН  АССИГНОВАНИЙ (по статьям)</t>
  </si>
  <si>
    <t>Муниципальное бюджетное общеобразовательное учреждение « Новониколаевская средняя общеобразовательная школа» Ленинского района Республики Крым</t>
  </si>
  <si>
    <t>(руб.)</t>
  </si>
  <si>
    <t>КВР (Код видов расходов)</t>
  </si>
  <si>
    <t>КОСГУ (Коды операций сектора государственного управления)</t>
  </si>
  <si>
    <t>Наименование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</si>
  <si>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</si>
  <si>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</si>
  <si>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</si>
  <si>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</si>
  <si>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</si>
  <si>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</si>
  <si>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</si>
  <si>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</si>
  <si>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</si>
  <si>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</si>
  <si>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</si>
  <si>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</si>
  <si>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 на год</t>
  </si>
  <si>
    <t>Оплата услуг связи</t>
  </si>
  <si>
    <t>в т.ч.</t>
  </si>
  <si>
    <t>телефон</t>
  </si>
  <si>
    <t>интернет</t>
  </si>
  <si>
    <t>Прочие выплаты:</t>
  </si>
  <si>
    <t>суточные</t>
  </si>
  <si>
    <t>Коммунальные расходы</t>
  </si>
  <si>
    <t>Теплоэнергия</t>
  </si>
  <si>
    <t>Водоснабжение и водоотведение</t>
  </si>
  <si>
    <t>Электроэнергия</t>
  </si>
  <si>
    <t>Природный газ</t>
  </si>
  <si>
    <t>откачка жидких нечистот</t>
  </si>
  <si>
    <t>вывоз мусора</t>
  </si>
  <si>
    <t>Работы по содержанию</t>
  </si>
  <si>
    <t>оплата услуг СЭС</t>
  </si>
  <si>
    <t>Техосмотр</t>
  </si>
  <si>
    <t>обслуживание тахогрофа</t>
  </si>
  <si>
    <t>обслуживание ГЛОНАСС</t>
  </si>
  <si>
    <t>обслуживание узлов учета</t>
  </si>
  <si>
    <t>предрейсовый техосмотр</t>
  </si>
  <si>
    <t>обслуживание АПС</t>
  </si>
  <si>
    <t>обслуживание видеонаблюдения</t>
  </si>
  <si>
    <t>обслуживание тревожной кнопки</t>
  </si>
  <si>
    <t>промывка и гидравлические испытания</t>
  </si>
  <si>
    <t>заправка картриджей и обслуживание оргтехники</t>
  </si>
  <si>
    <t>проверка измерительных приборов учета</t>
  </si>
  <si>
    <t>обслуживание системы отопления котлов</t>
  </si>
  <si>
    <t>обслуживание кнопки КТС</t>
  </si>
  <si>
    <t>обслуживание газового обороудования и автоматики катлов модульной котельной</t>
  </si>
  <si>
    <t>производственный контроль</t>
  </si>
  <si>
    <t>аккарицидная обработка</t>
  </si>
  <si>
    <t>энтомологическое обследование</t>
  </si>
  <si>
    <t>комплексное техническое обслуживание огнетушителей</t>
  </si>
  <si>
    <t>текущий ремонт автобуса</t>
  </si>
  <si>
    <t>Прочие работы, услуги</t>
  </si>
  <si>
    <t xml:space="preserve">в т.ч. </t>
  </si>
  <si>
    <t>медосмотр</t>
  </si>
  <si>
    <t xml:space="preserve">предрейсовый медосмотр </t>
  </si>
  <si>
    <t>активизация ключей СТЭК</t>
  </si>
  <si>
    <t>активизация ключей ФРДО</t>
  </si>
  <si>
    <t>услуга по отчету 2-ТП</t>
  </si>
  <si>
    <t>проезд</t>
  </si>
  <si>
    <t>проживание</t>
  </si>
  <si>
    <t>обучение</t>
  </si>
  <si>
    <t>услуга по обслуживанию ВКС</t>
  </si>
  <si>
    <t>услуга по поддержке информационных ресурсов</t>
  </si>
  <si>
    <t>Страхование</t>
  </si>
  <si>
    <t>Страхование водителей</t>
  </si>
  <si>
    <t>Страхование пассажирских мест</t>
  </si>
  <si>
    <t>Страхование транспорта</t>
  </si>
  <si>
    <t>Прочие расходы (налоги и сборы)</t>
  </si>
  <si>
    <t>Увеличение стоимости продуктов питания</t>
  </si>
  <si>
    <t>приобретение продуктов питания</t>
  </si>
  <si>
    <t>приобретение продуктов питания (лагерь)</t>
  </si>
  <si>
    <t>Увеличение стоимости горюче-смазочных материалов</t>
  </si>
  <si>
    <t>приобретение топлива для автобусов</t>
  </si>
  <si>
    <t>приобретение топлива для отопления</t>
  </si>
  <si>
    <t>Увеличение стоимости прочих оборотных запасов (материалов)</t>
  </si>
  <si>
    <t>приобретение канцтоваров</t>
  </si>
  <si>
    <t>приобретение расходных материалов к оргтехнике</t>
  </si>
  <si>
    <t>приобретение деталей для ремонта школьных автобусов</t>
  </si>
  <si>
    <t>приобретение пожарного инвентаря и огнетушителей</t>
  </si>
  <si>
    <t>Увеличение стоимости прочих материальных запасов однократного применения</t>
  </si>
  <si>
    <t>изготовление блаков аттестатов (бланки строгой отчетности)</t>
  </si>
  <si>
    <t>приобретение моющих чистящих и дезенфицирующих средств</t>
  </si>
  <si>
    <t>Всего</t>
  </si>
  <si>
    <t>Муниципальное бюджетное общеобразовательное учреждение «Новониколаевская средняя общеобразовательная школа» Ленинского района Республики Крым</t>
  </si>
  <si>
    <t>сумма заключенных договоров</t>
  </si>
  <si>
    <t>сумма фактической оплаты</t>
  </si>
  <si>
    <t>сумма остатка по договору</t>
  </si>
  <si>
    <t xml:space="preserve"> остаток всего</t>
  </si>
  <si>
    <t>обслуживание тревожной кнопки КТС</t>
  </si>
  <si>
    <t>страхование пассажиров</t>
  </si>
  <si>
    <t>налоги и сборы</t>
  </si>
  <si>
    <t>-</t>
  </si>
  <si>
    <t>на 2024 год</t>
  </si>
  <si>
    <t xml:space="preserve">                  -   </t>
  </si>
  <si>
    <t xml:space="preserve">                      -     </t>
  </si>
  <si>
    <t xml:space="preserve">                -     </t>
  </si>
  <si>
    <t>откачка и вывоз жидких  нечистот</t>
  </si>
  <si>
    <t>на 12.01.2024 год № 1</t>
  </si>
  <si>
    <t>на 23.04.2024 год № 2</t>
  </si>
  <si>
    <t>добавили 23.04.2024</t>
  </si>
  <si>
    <t>добавили 26.06.2024</t>
  </si>
  <si>
    <t>на 23.04.2024 год № 3</t>
  </si>
  <si>
    <t>на 19.08.2024 год № 4</t>
  </si>
  <si>
    <t>добавили 14.08.2024</t>
  </si>
  <si>
    <t>Точка раста (текущий ремонт)</t>
  </si>
  <si>
    <t>сняли 13.09.2024</t>
  </si>
  <si>
    <t>Электротехнические измерения электрооборудования</t>
  </si>
  <si>
    <t xml:space="preserve">приобретение аптечки </t>
  </si>
  <si>
    <t>электродвигатель</t>
  </si>
  <si>
    <t>рабочее колесо дымососа</t>
  </si>
  <si>
    <t xml:space="preserve">перебросили 24.09.2024 </t>
  </si>
  <si>
    <t>на 24.09.2024 год № 5</t>
  </si>
  <si>
    <t>Увеличение стоимости основных средств</t>
  </si>
  <si>
    <t>приобретение холодильника</t>
  </si>
  <si>
    <t xml:space="preserve">увеличение стоимости строительных материалов </t>
  </si>
  <si>
    <t>приобретение стройматериалов</t>
  </si>
  <si>
    <t>добавили 26.11.2024</t>
  </si>
  <si>
    <t xml:space="preserve">на 24.09.2024 год № </t>
  </si>
  <si>
    <t xml:space="preserve">перебросили 26.11.2024 </t>
  </si>
  <si>
    <t>на 26.11.2024 год № 6</t>
  </si>
  <si>
    <t>Приобретение оборудование для котла</t>
  </si>
  <si>
    <t>Услуга по перевозке детей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</si>
</sst>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\ ##0.00\ _₽_-;\-* #\ ##0.00\ _₽_-;_-* &quot;-&quot;??\ _₽_-;_-@_-"/>
    <numFmt numFmtId="165" formatCode="_(* #\ ##0.00_);_(* \(#\ ##0.00\);_(* &quot;-&quot;??_);_(@_)"/>
    <numFmt numFmtId="166" formatCode="_-* #\ ##0.00_р_._-;\-* #\ ##0.00_р_._-;_-* &quot;-&quot;??_р_._-;_-@_-"/>
    <numFmt numFmtId="167" formatCode="#\ ##0.00;\-#\ ##0.00;#.00.&quot;-&quot;"/>
    <numFmt numFmtId="168" formatCode="#\ ##0.00_ ;\-#\ ##0.00\ "/>
  </numFmts>
  <fonts count="41" x14ac:knownFonts="1">
    <font>
      <sz val="11"/>
      <color theme="1"/>
      <name val="Calibri"/>
      <charset val="204"/>
      <scheme val="minor"/>
    </font>
    <font>
      <b/>
      <sz val="10"/>
      <name val="Arial"/>
      <charset val="204"/>
    </font>
    <font>
      <sz val="12"/>
      <name val="Times New Roman"/>
      <charset val="204"/>
    </font>
    <font>
      <sz val="10"/>
      <name val="Arial"/>
      <charset val="204"/>
    </font>
    <font>
      <sz val="12"/>
      <name val="Arial"/>
      <charset val="204"/>
    </font>
    <font>
      <b/>
      <sz val="12"/>
      <color indexed="8"/>
      <name val="Arial"/>
      <charset val="204"/>
    </font>
    <font>
      <b/>
      <sz val="12"/>
      <name val="Arial"/>
      <charset val="204"/>
    </font>
    <font>
      <sz val="12"/>
      <color indexed="8"/>
      <name val="Arial"/>
      <charset val="204"/>
    </font>
    <font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Arial"/>
      <charset val="204"/>
    </font>
    <font>
      <sz val="12"/>
      <name val="Calibri"/>
      <charset val="204"/>
      <scheme val="minor"/>
    </font>
    <font>
      <sz val="1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FF0000"/>
      <name val="Times New Roman"/>
      <charset val="204"/>
    </font>
    <font>
      <b/>
      <sz val="12"/>
      <name val="Calibri"/>
      <charset val="204"/>
    </font>
    <font>
      <sz val="11"/>
      <color theme="1"/>
      <name val="Calibri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166" fontId="17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251">
    <xf numFmtId="0" fontId="0" fillId="0" borderId="0" xfId="0"/>
    <xf numFmtId="0" fontId="3" fillId="0" borderId="1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2" fillId="0" borderId="2" xfId="2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8" fillId="0" borderId="3" xfId="2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166" fontId="9" fillId="0" borderId="3" xfId="1" applyNumberFormat="1" applyFont="1" applyFill="1" applyBorder="1" applyProtection="1"/>
    <xf numFmtId="165" fontId="4" fillId="0" borderId="3" xfId="1" applyNumberFormat="1" applyFont="1" applyFill="1" applyBorder="1" applyProtection="1">
      <protection locked="0"/>
    </xf>
    <xf numFmtId="166" fontId="9" fillId="0" borderId="3" xfId="0" applyNumberFormat="1" applyFont="1" applyFill="1" applyBorder="1" applyAlignment="1"/>
    <xf numFmtId="167" fontId="4" fillId="0" borderId="3" xfId="0" applyNumberFormat="1" applyFont="1" applyFill="1" applyBorder="1" applyAlignment="1">
      <alignment horizontal="right" vertical="top" wrapText="1"/>
    </xf>
    <xf numFmtId="165" fontId="4" fillId="0" borderId="3" xfId="0" applyNumberFormat="1" applyFont="1" applyFill="1" applyBorder="1" applyAlignment="1">
      <alignment horizontal="right" vertical="center" wrapText="1"/>
    </xf>
    <xf numFmtId="165" fontId="6" fillId="2" borderId="3" xfId="0" applyNumberFormat="1" applyFont="1" applyFill="1" applyBorder="1" applyAlignment="1">
      <alignment horizontal="right" vertical="top" wrapText="1"/>
    </xf>
    <xf numFmtId="0" fontId="6" fillId="0" borderId="3" xfId="0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right" vertical="top" wrapText="1"/>
    </xf>
    <xf numFmtId="168" fontId="6" fillId="2" borderId="3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5" borderId="3" xfId="0" applyFill="1" applyBorder="1"/>
    <xf numFmtId="0" fontId="0" fillId="0" borderId="3" xfId="0" applyFill="1" applyBorder="1"/>
    <xf numFmtId="167" fontId="6" fillId="2" borderId="3" xfId="0" applyNumberFormat="1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center" vertical="center"/>
    </xf>
    <xf numFmtId="2" fontId="14" fillId="6" borderId="3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2" fontId="15" fillId="5" borderId="3" xfId="0" applyNumberFormat="1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14" fillId="2" borderId="3" xfId="0" applyFont="1" applyFill="1" applyBorder="1" applyAlignment="1">
      <alignment horizontal="center" vertical="center"/>
    </xf>
    <xf numFmtId="168" fontId="0" fillId="0" borderId="3" xfId="0" applyNumberFormat="1" applyBorder="1"/>
    <xf numFmtId="2" fontId="14" fillId="5" borderId="3" xfId="0" applyNumberFormat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right" vertical="center"/>
    </xf>
    <xf numFmtId="0" fontId="14" fillId="0" borderId="3" xfId="0" applyFont="1" applyFill="1" applyBorder="1" applyAlignment="1">
      <alignment horizontal="center" vertical="center"/>
    </xf>
    <xf numFmtId="2" fontId="14" fillId="7" borderId="3" xfId="0" applyNumberFormat="1" applyFont="1" applyFill="1" applyBorder="1" applyAlignment="1">
      <alignment horizontal="center" vertical="center"/>
    </xf>
    <xf numFmtId="167" fontId="6" fillId="2" borderId="3" xfId="0" applyNumberFormat="1" applyFont="1" applyFill="1" applyBorder="1" applyAlignment="1">
      <alignment horizontal="right" vertical="top" wrapText="1"/>
    </xf>
    <xf numFmtId="165" fontId="16" fillId="2" borderId="3" xfId="1" applyNumberFormat="1" applyFont="1" applyFill="1" applyBorder="1" applyAlignment="1" applyProtection="1">
      <alignment horizontal="right" vertical="center"/>
    </xf>
    <xf numFmtId="0" fontId="2" fillId="0" borderId="3" xfId="3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right" vertical="top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6" fontId="11" fillId="0" borderId="3" xfId="0" applyNumberFormat="1" applyFont="1" applyFill="1" applyBorder="1" applyAlignment="1"/>
    <xf numFmtId="164" fontId="6" fillId="0" borderId="3" xfId="0" applyNumberFormat="1" applyFont="1" applyFill="1" applyBorder="1" applyAlignment="1">
      <alignment horizontal="center" vertical="center"/>
    </xf>
    <xf numFmtId="0" fontId="9" fillId="0" borderId="0" xfId="0" applyFont="1"/>
    <xf numFmtId="164" fontId="0" fillId="0" borderId="0" xfId="0" applyNumberFormat="1"/>
    <xf numFmtId="164" fontId="0" fillId="0" borderId="3" xfId="0" applyNumberFormat="1" applyBorder="1"/>
    <xf numFmtId="165" fontId="16" fillId="2" borderId="3" xfId="1" applyNumberFormat="1" applyFont="1" applyFill="1" applyBorder="1" applyAlignment="1" applyProtection="1">
      <alignment horizontal="center" vertical="center"/>
    </xf>
    <xf numFmtId="164" fontId="0" fillId="2" borderId="3" xfId="0" applyNumberFormat="1" applyFill="1" applyBorder="1"/>
    <xf numFmtId="167" fontId="4" fillId="2" borderId="3" xfId="0" applyNumberFormat="1" applyFont="1" applyFill="1" applyBorder="1" applyAlignment="1">
      <alignment horizontal="right" vertical="top" wrapText="1"/>
    </xf>
    <xf numFmtId="167" fontId="6" fillId="2" borderId="3" xfId="0" applyNumberFormat="1" applyFont="1" applyFill="1" applyBorder="1" applyAlignment="1">
      <alignment horizontal="center" vertical="center"/>
    </xf>
    <xf numFmtId="2" fontId="0" fillId="0" borderId="0" xfId="0" applyNumberFormat="1"/>
    <xf numFmtId="166" fontId="0" fillId="0" borderId="0" xfId="0" applyNumberFormat="1"/>
    <xf numFmtId="0" fontId="12" fillId="0" borderId="2" xfId="0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/>
    </xf>
    <xf numFmtId="0" fontId="0" fillId="8" borderId="3" xfId="0" applyFill="1" applyBorder="1"/>
    <xf numFmtId="0" fontId="0" fillId="0" borderId="0" xfId="0" applyFill="1"/>
    <xf numFmtId="0" fontId="20" fillId="0" borderId="3" xfId="0" applyFont="1" applyFill="1" applyBorder="1" applyAlignment="1">
      <alignment horizontal="center" vertical="center" wrapText="1"/>
    </xf>
    <xf numFmtId="0" fontId="0" fillId="9" borderId="3" xfId="0" applyFill="1" applyBorder="1"/>
    <xf numFmtId="0" fontId="4" fillId="9" borderId="3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4" fontId="25" fillId="0" borderId="18" xfId="0" applyNumberFormat="1" applyFont="1" applyBorder="1" applyAlignment="1">
      <alignment horizontal="right" vertical="center"/>
    </xf>
    <xf numFmtId="0" fontId="27" fillId="0" borderId="18" xfId="0" applyFont="1" applyBorder="1" applyAlignment="1">
      <alignment horizontal="center" vertical="center" wrapText="1"/>
    </xf>
    <xf numFmtId="4" fontId="27" fillId="2" borderId="18" xfId="0" applyNumberFormat="1" applyFont="1" applyFill="1" applyBorder="1" applyAlignment="1">
      <alignment horizontal="right" vertical="center" wrapText="1"/>
    </xf>
    <xf numFmtId="0" fontId="27" fillId="0" borderId="18" xfId="0" applyFont="1" applyBorder="1" applyAlignment="1">
      <alignment vertical="center"/>
    </xf>
    <xf numFmtId="0" fontId="28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27" fillId="2" borderId="18" xfId="0" applyFont="1" applyFill="1" applyBorder="1" applyAlignment="1">
      <alignment horizontal="right" vertical="center" wrapText="1"/>
    </xf>
    <xf numFmtId="0" fontId="27" fillId="0" borderId="18" xfId="0" applyFont="1" applyBorder="1" applyAlignment="1">
      <alignment horizontal="center" vertical="center"/>
    </xf>
    <xf numFmtId="0" fontId="30" fillId="2" borderId="18" xfId="0" applyFont="1" applyFill="1" applyBorder="1" applyAlignment="1">
      <alignment vertical="center"/>
    </xf>
    <xf numFmtId="4" fontId="27" fillId="2" borderId="18" xfId="0" applyNumberFormat="1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4" fontId="30" fillId="2" borderId="18" xfId="0" applyNumberFormat="1" applyFont="1" applyFill="1" applyBorder="1" applyAlignment="1">
      <alignment vertical="center"/>
    </xf>
    <xf numFmtId="4" fontId="25" fillId="0" borderId="18" xfId="0" applyNumberFormat="1" applyFont="1" applyBorder="1" applyAlignment="1">
      <alignment horizontal="right" vertical="center" wrapText="1"/>
    </xf>
    <xf numFmtId="4" fontId="25" fillId="2" borderId="18" xfId="0" applyNumberFormat="1" applyFont="1" applyFill="1" applyBorder="1" applyAlignment="1">
      <alignment horizontal="right" vertical="center" wrapText="1"/>
    </xf>
    <xf numFmtId="4" fontId="24" fillId="0" borderId="18" xfId="0" applyNumberFormat="1" applyFont="1" applyBorder="1" applyAlignment="1">
      <alignment horizontal="right" vertical="center"/>
    </xf>
    <xf numFmtId="0" fontId="27" fillId="0" borderId="18" xfId="0" applyFont="1" applyBorder="1" applyAlignment="1">
      <alignment horizontal="right" vertical="center" wrapText="1"/>
    </xf>
    <xf numFmtId="4" fontId="24" fillId="0" borderId="18" xfId="0" applyNumberFormat="1" applyFont="1" applyBorder="1" applyAlignment="1">
      <alignment horizontal="center" vertical="center"/>
    </xf>
    <xf numFmtId="4" fontId="25" fillId="0" borderId="18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166" fontId="11" fillId="2" borderId="3" xfId="0" applyNumberFormat="1" applyFont="1" applyFill="1" applyBorder="1" applyAlignment="1"/>
    <xf numFmtId="0" fontId="12" fillId="10" borderId="3" xfId="0" applyFont="1" applyFill="1" applyBorder="1" applyAlignment="1">
      <alignment horizontal="center" vertical="center" wrapText="1"/>
    </xf>
    <xf numFmtId="0" fontId="8" fillId="10" borderId="3" xfId="0" applyNumberFormat="1" applyFont="1" applyFill="1" applyBorder="1" applyAlignment="1">
      <alignment horizontal="center" vertical="center"/>
    </xf>
    <xf numFmtId="0" fontId="2" fillId="10" borderId="3" xfId="2" applyNumberFormat="1" applyFont="1" applyFill="1" applyBorder="1" applyAlignment="1" applyProtection="1">
      <alignment horizontal="center" vertical="center"/>
    </xf>
    <xf numFmtId="0" fontId="8" fillId="10" borderId="3" xfId="2" applyNumberFormat="1" applyFont="1" applyFill="1" applyBorder="1" applyAlignment="1">
      <alignment horizontal="center" vertical="center"/>
    </xf>
    <xf numFmtId="0" fontId="2" fillId="10" borderId="3" xfId="3" applyNumberFormat="1" applyFont="1" applyFill="1" applyBorder="1" applyAlignment="1">
      <alignment horizontal="center" vertical="center"/>
    </xf>
    <xf numFmtId="0" fontId="0" fillId="10" borderId="3" xfId="0" applyFill="1" applyBorder="1"/>
    <xf numFmtId="0" fontId="12" fillId="11" borderId="3" xfId="0" applyFont="1" applyFill="1" applyBorder="1" applyAlignment="1">
      <alignment horizontal="center" vertical="center" wrapText="1"/>
    </xf>
    <xf numFmtId="165" fontId="20" fillId="12" borderId="3" xfId="1" applyNumberFormat="1" applyFont="1" applyFill="1" applyBorder="1" applyProtection="1">
      <protection locked="0"/>
    </xf>
    <xf numFmtId="0" fontId="0" fillId="12" borderId="3" xfId="0" applyFill="1" applyBorder="1"/>
    <xf numFmtId="0" fontId="4" fillId="12" borderId="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4" fillId="2" borderId="18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165" fontId="20" fillId="0" borderId="3" xfId="1" applyNumberFormat="1" applyFont="1" applyFill="1" applyBorder="1" applyProtection="1">
      <protection locked="0"/>
    </xf>
    <xf numFmtId="0" fontId="0" fillId="0" borderId="3" xfId="0" applyBorder="1" applyAlignment="1">
      <alignment vertical="center" wrapText="1"/>
    </xf>
    <xf numFmtId="0" fontId="0" fillId="13" borderId="3" xfId="0" applyFill="1" applyBorder="1"/>
    <xf numFmtId="0" fontId="0" fillId="4" borderId="3" xfId="0" applyFill="1" applyBorder="1"/>
    <xf numFmtId="2" fontId="14" fillId="2" borderId="3" xfId="0" applyNumberFormat="1" applyFont="1" applyFill="1" applyBorder="1" applyAlignment="1">
      <alignment horizontal="center" vertical="center"/>
    </xf>
    <xf numFmtId="0" fontId="0" fillId="3" borderId="3" xfId="0" applyFill="1" applyBorder="1"/>
    <xf numFmtId="168" fontId="0" fillId="4" borderId="3" xfId="0" applyNumberFormat="1" applyFill="1" applyBorder="1"/>
    <xf numFmtId="164" fontId="0" fillId="4" borderId="3" xfId="0" applyNumberFormat="1" applyFill="1" applyBorder="1"/>
    <xf numFmtId="164" fontId="6" fillId="2" borderId="3" xfId="0" applyNumberFormat="1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 wrapText="1"/>
    </xf>
    <xf numFmtId="164" fontId="20" fillId="13" borderId="3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32" fillId="5" borderId="3" xfId="0" applyFont="1" applyFill="1" applyBorder="1" applyAlignment="1">
      <alignment horizontal="center" vertical="center" wrapText="1"/>
    </xf>
    <xf numFmtId="0" fontId="0" fillId="8" borderId="0" xfId="0" applyFill="1"/>
    <xf numFmtId="0" fontId="31" fillId="8" borderId="3" xfId="0" applyFont="1" applyFill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center" vertical="center" wrapText="1"/>
    </xf>
    <xf numFmtId="0" fontId="35" fillId="8" borderId="2" xfId="0" applyFont="1" applyFill="1" applyBorder="1" applyAlignment="1">
      <alignment horizontal="center" vertical="center" wrapText="1"/>
    </xf>
    <xf numFmtId="0" fontId="35" fillId="8" borderId="2" xfId="2" applyFont="1" applyFill="1" applyBorder="1" applyAlignment="1" applyProtection="1">
      <alignment horizontal="center" vertical="center" wrapText="1"/>
    </xf>
    <xf numFmtId="0" fontId="35" fillId="8" borderId="2" xfId="0" applyFont="1" applyFill="1" applyBorder="1" applyAlignment="1" applyProtection="1">
      <alignment horizontal="center" vertical="center" wrapText="1"/>
    </xf>
    <xf numFmtId="0" fontId="36" fillId="8" borderId="3" xfId="0" applyFont="1" applyFill="1" applyBorder="1" applyAlignment="1">
      <alignment horizontal="center" vertical="center" wrapText="1"/>
    </xf>
    <xf numFmtId="0" fontId="23" fillId="8" borderId="3" xfId="0" applyFont="1" applyFill="1" applyBorder="1" applyAlignment="1">
      <alignment horizontal="center" vertical="center"/>
    </xf>
    <xf numFmtId="0" fontId="35" fillId="8" borderId="3" xfId="0" applyFont="1" applyFill="1" applyBorder="1" applyAlignment="1">
      <alignment horizontal="center" vertical="center" wrapText="1"/>
    </xf>
    <xf numFmtId="0" fontId="22" fillId="8" borderId="3" xfId="0" applyNumberFormat="1" applyFont="1" applyFill="1" applyBorder="1" applyAlignment="1">
      <alignment horizontal="center" vertical="center"/>
    </xf>
    <xf numFmtId="0" fontId="35" fillId="8" borderId="3" xfId="2" applyNumberFormat="1" applyFont="1" applyFill="1" applyBorder="1" applyAlignment="1" applyProtection="1">
      <alignment horizontal="center" vertical="center"/>
    </xf>
    <xf numFmtId="0" fontId="22" fillId="8" borderId="3" xfId="2" applyNumberFormat="1" applyFont="1" applyFill="1" applyBorder="1" applyAlignment="1">
      <alignment horizontal="center" vertical="center"/>
    </xf>
    <xf numFmtId="0" fontId="35" fillId="8" borderId="3" xfId="3" applyNumberFormat="1" applyFont="1" applyFill="1" applyBorder="1" applyAlignment="1">
      <alignment horizontal="center" vertical="center"/>
    </xf>
    <xf numFmtId="0" fontId="26" fillId="8" borderId="18" xfId="0" applyFont="1" applyFill="1" applyBorder="1" applyAlignment="1">
      <alignment horizontal="center" vertical="center" wrapText="1"/>
    </xf>
    <xf numFmtId="0" fontId="26" fillId="8" borderId="0" xfId="0" applyFont="1" applyFill="1" applyBorder="1" applyAlignment="1">
      <alignment horizontal="center" vertical="center" wrapText="1"/>
    </xf>
    <xf numFmtId="0" fontId="37" fillId="8" borderId="18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22" fillId="8" borderId="3" xfId="0" applyFont="1" applyFill="1" applyBorder="1"/>
    <xf numFmtId="164" fontId="31" fillId="8" borderId="3" xfId="0" applyNumberFormat="1" applyFont="1" applyFill="1" applyBorder="1" applyAlignment="1">
      <alignment horizontal="center" vertical="center"/>
    </xf>
    <xf numFmtId="167" fontId="31" fillId="8" borderId="3" xfId="0" applyNumberFormat="1" applyFont="1" applyFill="1" applyBorder="1" applyAlignment="1">
      <alignment horizontal="center" vertical="center"/>
    </xf>
    <xf numFmtId="0" fontId="26" fillId="8" borderId="3" xfId="0" applyFont="1" applyFill="1" applyBorder="1"/>
    <xf numFmtId="0" fontId="35" fillId="8" borderId="3" xfId="0" applyFont="1" applyFill="1" applyBorder="1" applyAlignment="1">
      <alignment horizontal="center" vertical="top" wrapText="1"/>
    </xf>
    <xf numFmtId="0" fontId="38" fillId="8" borderId="3" xfId="0" applyFont="1" applyFill="1" applyBorder="1" applyAlignment="1">
      <alignment horizontal="center" vertical="center" wrapText="1"/>
    </xf>
    <xf numFmtId="0" fontId="36" fillId="8" borderId="3" xfId="0" applyFont="1" applyFill="1" applyBorder="1" applyAlignment="1">
      <alignment horizontal="center" vertical="center"/>
    </xf>
    <xf numFmtId="167" fontId="36" fillId="8" borderId="3" xfId="0" applyNumberFormat="1" applyFont="1" applyFill="1" applyBorder="1" applyAlignment="1">
      <alignment horizontal="right" vertical="center"/>
    </xf>
    <xf numFmtId="167" fontId="35" fillId="8" borderId="3" xfId="0" applyNumberFormat="1" applyFont="1" applyFill="1" applyBorder="1" applyAlignment="1">
      <alignment horizontal="right" vertical="top" wrapText="1"/>
    </xf>
    <xf numFmtId="0" fontId="39" fillId="8" borderId="3" xfId="0" applyFont="1" applyFill="1" applyBorder="1" applyAlignment="1">
      <alignment horizontal="center" vertical="center" wrapText="1"/>
    </xf>
    <xf numFmtId="168" fontId="22" fillId="8" borderId="3" xfId="0" applyNumberFormat="1" applyFont="1" applyFill="1" applyBorder="1"/>
    <xf numFmtId="164" fontId="36" fillId="8" borderId="3" xfId="0" applyNumberFormat="1" applyFont="1" applyFill="1" applyBorder="1" applyAlignment="1">
      <alignment horizontal="center" vertical="center" wrapText="1"/>
    </xf>
    <xf numFmtId="165" fontId="36" fillId="8" borderId="3" xfId="0" applyNumberFormat="1" applyFont="1" applyFill="1" applyBorder="1" applyAlignment="1">
      <alignment horizontal="right" vertical="center"/>
    </xf>
    <xf numFmtId="166" fontId="22" fillId="8" borderId="3" xfId="1" applyNumberFormat="1" applyFont="1" applyFill="1" applyBorder="1" applyProtection="1"/>
    <xf numFmtId="165" fontId="35" fillId="8" borderId="3" xfId="1" applyNumberFormat="1" applyFont="1" applyFill="1" applyBorder="1" applyProtection="1">
      <protection locked="0"/>
    </xf>
    <xf numFmtId="166" fontId="22" fillId="8" borderId="3" xfId="0" applyNumberFormat="1" applyFont="1" applyFill="1" applyBorder="1" applyAlignment="1"/>
    <xf numFmtId="165" fontId="35" fillId="8" borderId="3" xfId="0" applyNumberFormat="1" applyFont="1" applyFill="1" applyBorder="1" applyAlignment="1">
      <alignment horizontal="right" vertical="center" wrapText="1"/>
    </xf>
    <xf numFmtId="168" fontId="36" fillId="8" borderId="3" xfId="0" applyNumberFormat="1" applyFont="1" applyFill="1" applyBorder="1" applyAlignment="1">
      <alignment horizontal="center" vertical="center" wrapText="1"/>
    </xf>
    <xf numFmtId="167" fontId="36" fillId="8" borderId="3" xfId="0" applyNumberFormat="1" applyFont="1" applyFill="1" applyBorder="1" applyAlignment="1">
      <alignment horizontal="right" vertical="top" wrapText="1"/>
    </xf>
    <xf numFmtId="165" fontId="36" fillId="8" borderId="3" xfId="0" applyNumberFormat="1" applyFont="1" applyFill="1" applyBorder="1" applyAlignment="1">
      <alignment horizontal="right" vertical="top" wrapText="1"/>
    </xf>
    <xf numFmtId="0" fontId="23" fillId="8" borderId="8" xfId="0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 wrapText="1"/>
    </xf>
    <xf numFmtId="165" fontId="36" fillId="8" borderId="3" xfId="1" applyNumberFormat="1" applyFont="1" applyFill="1" applyBorder="1" applyAlignment="1" applyProtection="1">
      <alignment horizontal="center" vertical="center"/>
    </xf>
    <xf numFmtId="165" fontId="36" fillId="8" borderId="3" xfId="1" applyNumberFormat="1" applyFont="1" applyFill="1" applyBorder="1" applyAlignment="1" applyProtection="1">
      <alignment horizontal="right" vertical="center"/>
    </xf>
    <xf numFmtId="164" fontId="22" fillId="8" borderId="3" xfId="0" applyNumberFormat="1" applyFont="1" applyFill="1" applyBorder="1"/>
    <xf numFmtId="165" fontId="35" fillId="8" borderId="3" xfId="0" applyNumberFormat="1" applyFont="1" applyFill="1" applyBorder="1" applyAlignment="1">
      <alignment horizontal="right" vertical="top" wrapText="1"/>
    </xf>
    <xf numFmtId="0" fontId="39" fillId="8" borderId="6" xfId="0" applyFont="1" applyFill="1" applyBorder="1" applyAlignment="1">
      <alignment horizontal="center" vertical="center" wrapText="1"/>
    </xf>
    <xf numFmtId="0" fontId="39" fillId="8" borderId="7" xfId="0" applyFont="1" applyFill="1" applyBorder="1" applyAlignment="1">
      <alignment horizontal="center" vertical="center" wrapText="1"/>
    </xf>
    <xf numFmtId="164" fontId="35" fillId="8" borderId="3" xfId="0" applyNumberFormat="1" applyFont="1" applyFill="1" applyBorder="1" applyAlignment="1">
      <alignment horizontal="center" vertical="center" wrapText="1"/>
    </xf>
    <xf numFmtId="166" fontId="35" fillId="8" borderId="3" xfId="0" applyNumberFormat="1" applyFont="1" applyFill="1" applyBorder="1" applyAlignment="1"/>
    <xf numFmtId="0" fontId="22" fillId="8" borderId="0" xfId="0" applyFont="1" applyFill="1"/>
    <xf numFmtId="164" fontId="31" fillId="8" borderId="3" xfId="0" applyNumberFormat="1" applyFont="1" applyFill="1" applyBorder="1" applyAlignment="1">
      <alignment horizontal="center" vertical="center" wrapText="1"/>
    </xf>
    <xf numFmtId="0" fontId="0" fillId="0" borderId="29" xfId="0" applyFill="1" applyBorder="1" applyAlignment="1">
      <alignment vertical="center" wrapText="1"/>
    </xf>
    <xf numFmtId="0" fontId="26" fillId="0" borderId="0" xfId="0" applyFont="1"/>
    <xf numFmtId="0" fontId="26" fillId="0" borderId="0" xfId="0" applyFont="1" applyAlignment="1">
      <alignment horizontal="center" vertical="top" wrapText="1"/>
    </xf>
    <xf numFmtId="0" fontId="29" fillId="0" borderId="24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2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39" fillId="8" borderId="4" xfId="0" applyFont="1" applyFill="1" applyBorder="1" applyAlignment="1">
      <alignment horizontal="center" vertical="center" wrapText="1"/>
    </xf>
    <xf numFmtId="0" fontId="39" fillId="8" borderId="5" xfId="0" applyFont="1" applyFill="1" applyBorder="1" applyAlignment="1">
      <alignment horizontal="center" vertical="center" wrapText="1"/>
    </xf>
    <xf numFmtId="0" fontId="39" fillId="8" borderId="6" xfId="0" applyFont="1" applyFill="1" applyBorder="1" applyAlignment="1">
      <alignment horizontal="center" vertical="center" wrapText="1"/>
    </xf>
    <xf numFmtId="0" fontId="39" fillId="8" borderId="7" xfId="0" applyFont="1" applyFill="1" applyBorder="1" applyAlignment="1">
      <alignment horizontal="center" vertical="center" wrapText="1"/>
    </xf>
    <xf numFmtId="0" fontId="39" fillId="8" borderId="3" xfId="0" applyFont="1" applyFill="1" applyBorder="1" applyAlignment="1">
      <alignment horizontal="center" vertical="center" wrapText="1"/>
    </xf>
    <xf numFmtId="0" fontId="39" fillId="8" borderId="10" xfId="0" applyFont="1" applyFill="1" applyBorder="1" applyAlignment="1">
      <alignment horizontal="center" vertical="center" wrapText="1"/>
    </xf>
    <xf numFmtId="0" fontId="39" fillId="8" borderId="11" xfId="0" applyFont="1" applyFill="1" applyBorder="1" applyAlignment="1">
      <alignment horizontal="center" vertical="center" wrapText="1"/>
    </xf>
    <xf numFmtId="0" fontId="38" fillId="8" borderId="8" xfId="0" applyFont="1" applyFill="1" applyBorder="1" applyAlignment="1">
      <alignment horizontal="center" vertical="center" wrapText="1"/>
    </xf>
    <xf numFmtId="0" fontId="38" fillId="8" borderId="9" xfId="0" applyFont="1" applyFill="1" applyBorder="1" applyAlignment="1">
      <alignment horizontal="center" vertical="center" wrapText="1"/>
    </xf>
    <xf numFmtId="0" fontId="38" fillId="8" borderId="4" xfId="0" applyFont="1" applyFill="1" applyBorder="1" applyAlignment="1">
      <alignment horizontal="center" vertical="center" wrapText="1"/>
    </xf>
    <xf numFmtId="0" fontId="38" fillId="8" borderId="5" xfId="0" applyFont="1" applyFill="1" applyBorder="1" applyAlignment="1">
      <alignment horizontal="center" vertical="center" wrapText="1"/>
    </xf>
    <xf numFmtId="0" fontId="38" fillId="8" borderId="6" xfId="0" applyFont="1" applyFill="1" applyBorder="1" applyAlignment="1">
      <alignment horizontal="center" vertical="center" wrapText="1"/>
    </xf>
    <xf numFmtId="0" fontId="38" fillId="8" borderId="7" xfId="0" applyFont="1" applyFill="1" applyBorder="1" applyAlignment="1">
      <alignment horizontal="center" vertical="center" wrapText="1"/>
    </xf>
    <xf numFmtId="0" fontId="39" fillId="8" borderId="8" xfId="0" applyFont="1" applyFill="1" applyBorder="1" applyAlignment="1">
      <alignment horizontal="center" vertical="center" wrapText="1"/>
    </xf>
    <xf numFmtId="0" fontId="39" fillId="8" borderId="9" xfId="0" applyFont="1" applyFill="1" applyBorder="1" applyAlignment="1">
      <alignment horizontal="center" vertical="center" wrapText="1"/>
    </xf>
    <xf numFmtId="0" fontId="36" fillId="8" borderId="3" xfId="0" applyFont="1" applyFill="1" applyBorder="1" applyAlignment="1">
      <alignment horizontal="center" vertical="center"/>
    </xf>
    <xf numFmtId="0" fontId="23" fillId="8" borderId="8" xfId="0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 wrapText="1"/>
    </xf>
    <xf numFmtId="0" fontId="14" fillId="14" borderId="3" xfId="0" applyFont="1" applyFill="1" applyBorder="1" applyAlignment="1">
      <alignment horizontal="center" vertical="center"/>
    </xf>
    <xf numFmtId="2" fontId="19" fillId="2" borderId="3" xfId="0" applyNumberFormat="1" applyFont="1" applyFill="1" applyBorder="1" applyAlignment="1">
      <alignment horizontal="center" vertical="center"/>
    </xf>
    <xf numFmtId="168" fontId="40" fillId="4" borderId="3" xfId="0" applyNumberFormat="1" applyFont="1" applyFill="1" applyBorder="1"/>
  </cellXfs>
  <cellStyles count="4">
    <cellStyle name="Обычный" xfId="0" builtinId="0"/>
    <cellStyle name="Обычный 3" xfId="2"/>
    <cellStyle name="Финансовый" xfId="1" builtinId="3"/>
    <cellStyle name="Финансов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1"/>
  <sheetViews>
    <sheetView topLeftCell="A64" zoomScaleNormal="100" zoomScaleSheetLayoutView="100" workbookViewId="0">
      <selection activeCell="D68" sqref="D68:D70"/>
    </sheetView>
  </sheetViews>
  <sheetFormatPr defaultColWidth="9" defaultRowHeight="15" x14ac:dyDescent="0.25"/>
  <cols>
    <col min="2" max="2" width="13.85546875" customWidth="1"/>
    <col min="3" max="3" width="18.140625" customWidth="1"/>
    <col min="4" max="4" width="18.28515625" customWidth="1"/>
    <col min="5" max="5" width="31" customWidth="1"/>
  </cols>
  <sheetData>
    <row r="2" spans="2:5" x14ac:dyDescent="0.25">
      <c r="B2" s="201" t="s">
        <v>0</v>
      </c>
      <c r="C2" s="201"/>
      <c r="D2" s="201"/>
      <c r="E2" s="201"/>
    </row>
    <row r="3" spans="2:5" x14ac:dyDescent="0.25">
      <c r="B3" s="201" t="s">
        <v>94</v>
      </c>
      <c r="C3" s="201"/>
      <c r="D3" s="201"/>
      <c r="E3" s="201"/>
    </row>
    <row r="4" spans="2:5" ht="15.75" x14ac:dyDescent="0.25">
      <c r="B4" s="202" t="s">
        <v>1</v>
      </c>
      <c r="C4" s="202"/>
      <c r="D4" s="202"/>
      <c r="E4" s="202"/>
    </row>
    <row r="5" spans="2:5" ht="15.75" thickBot="1" x14ac:dyDescent="0.3">
      <c r="B5" s="67"/>
      <c r="C5" s="67"/>
      <c r="D5" s="67"/>
      <c r="E5" s="67" t="s">
        <v>2</v>
      </c>
    </row>
    <row r="6" spans="2:5" ht="51.75" thickBot="1" x14ac:dyDescent="0.3">
      <c r="B6" s="68" t="s">
        <v>3</v>
      </c>
      <c r="C6" s="69" t="s">
        <v>4</v>
      </c>
      <c r="D6" s="69" t="s">
        <v>5</v>
      </c>
      <c r="E6" s="69" t="s">
        <v>18</v>
      </c>
    </row>
    <row r="7" spans="2:5" ht="15.75" thickBot="1" x14ac:dyDescent="0.3">
      <c r="B7" s="70">
        <v>1</v>
      </c>
      <c r="C7" s="71">
        <v>2</v>
      </c>
      <c r="D7" s="71">
        <v>3</v>
      </c>
      <c r="E7" s="71">
        <v>16</v>
      </c>
    </row>
    <row r="8" spans="2:5" ht="26.25" thickBot="1" x14ac:dyDescent="0.3">
      <c r="B8" s="72">
        <v>611</v>
      </c>
      <c r="C8" s="73">
        <v>221</v>
      </c>
      <c r="D8" s="74" t="s">
        <v>19</v>
      </c>
      <c r="E8" s="75">
        <v>29376</v>
      </c>
    </row>
    <row r="9" spans="2:5" ht="15.75" thickBot="1" x14ac:dyDescent="0.3">
      <c r="B9" s="192" t="s">
        <v>20</v>
      </c>
      <c r="C9" s="203"/>
      <c r="D9" s="76" t="s">
        <v>21</v>
      </c>
      <c r="E9" s="77">
        <v>4176</v>
      </c>
    </row>
    <row r="10" spans="2:5" ht="15.75" thickBot="1" x14ac:dyDescent="0.3">
      <c r="B10" s="204"/>
      <c r="C10" s="205"/>
      <c r="D10" s="76" t="s">
        <v>22</v>
      </c>
      <c r="E10" s="77">
        <v>25200</v>
      </c>
    </row>
    <row r="11" spans="2:5" ht="15.75" thickBot="1" x14ac:dyDescent="0.3">
      <c r="B11" s="72">
        <v>611</v>
      </c>
      <c r="C11" s="73">
        <v>212</v>
      </c>
      <c r="D11" s="74" t="s">
        <v>23</v>
      </c>
      <c r="E11" s="78" t="s">
        <v>95</v>
      </c>
    </row>
    <row r="12" spans="2:5" ht="15.75" thickBot="1" x14ac:dyDescent="0.3">
      <c r="B12" s="206"/>
      <c r="C12" s="207"/>
      <c r="D12" s="76" t="s">
        <v>24</v>
      </c>
      <c r="E12" s="78" t="s">
        <v>95</v>
      </c>
    </row>
    <row r="13" spans="2:5" ht="26.25" thickBot="1" x14ac:dyDescent="0.3">
      <c r="B13" s="79">
        <v>611</v>
      </c>
      <c r="C13" s="80">
        <v>223</v>
      </c>
      <c r="D13" s="74" t="s">
        <v>25</v>
      </c>
      <c r="E13" s="75">
        <v>306832.58</v>
      </c>
    </row>
    <row r="14" spans="2:5" ht="15.75" thickBot="1" x14ac:dyDescent="0.3">
      <c r="B14" s="192" t="s">
        <v>20</v>
      </c>
      <c r="C14" s="193"/>
      <c r="D14" s="76" t="s">
        <v>26</v>
      </c>
      <c r="E14" s="81" t="s">
        <v>93</v>
      </c>
    </row>
    <row r="15" spans="2:5" ht="39" customHeight="1" thickBot="1" x14ac:dyDescent="0.3">
      <c r="B15" s="199"/>
      <c r="C15" s="200"/>
      <c r="D15" s="76" t="s">
        <v>27</v>
      </c>
      <c r="E15" s="77">
        <v>20750.46</v>
      </c>
    </row>
    <row r="16" spans="2:5" ht="15.75" thickBot="1" x14ac:dyDescent="0.3">
      <c r="B16" s="199"/>
      <c r="C16" s="200"/>
      <c r="D16" s="76" t="s">
        <v>28</v>
      </c>
      <c r="E16" s="77">
        <v>277175.09000000003</v>
      </c>
    </row>
    <row r="17" spans="2:5" ht="15.75" thickBot="1" x14ac:dyDescent="0.3">
      <c r="B17" s="199"/>
      <c r="C17" s="200"/>
      <c r="D17" s="82" t="s">
        <v>29</v>
      </c>
      <c r="E17" s="81" t="s">
        <v>93</v>
      </c>
    </row>
    <row r="18" spans="2:5" ht="26.25" thickBot="1" x14ac:dyDescent="0.3">
      <c r="B18" s="199"/>
      <c r="C18" s="200"/>
      <c r="D18" s="76" t="s">
        <v>30</v>
      </c>
      <c r="E18" s="81" t="s">
        <v>93</v>
      </c>
    </row>
    <row r="19" spans="2:5" ht="15.75" thickBot="1" x14ac:dyDescent="0.3">
      <c r="B19" s="194"/>
      <c r="C19" s="195"/>
      <c r="D19" s="76" t="s">
        <v>31</v>
      </c>
      <c r="E19" s="77">
        <v>8907.0300000000007</v>
      </c>
    </row>
    <row r="20" spans="2:5" ht="26.25" thickBot="1" x14ac:dyDescent="0.3">
      <c r="B20" s="72">
        <v>611</v>
      </c>
      <c r="C20" s="73">
        <v>225</v>
      </c>
      <c r="D20" s="74" t="s">
        <v>32</v>
      </c>
      <c r="E20" s="75">
        <v>148772.74</v>
      </c>
    </row>
    <row r="21" spans="2:5" ht="25.5" customHeight="1" thickBot="1" x14ac:dyDescent="0.3">
      <c r="B21" s="192"/>
      <c r="C21" s="193"/>
      <c r="D21" s="76" t="s">
        <v>33</v>
      </c>
      <c r="E21" s="83" t="s">
        <v>96</v>
      </c>
    </row>
    <row r="22" spans="2:5" ht="16.5" customHeight="1" thickBot="1" x14ac:dyDescent="0.3">
      <c r="B22" s="199"/>
      <c r="C22" s="200"/>
      <c r="D22" s="76" t="s">
        <v>34</v>
      </c>
      <c r="E22" s="84">
        <v>7600</v>
      </c>
    </row>
    <row r="23" spans="2:5" ht="36.75" customHeight="1" thickBot="1" x14ac:dyDescent="0.3">
      <c r="B23" s="199"/>
      <c r="C23" s="200"/>
      <c r="D23" s="76" t="s">
        <v>35</v>
      </c>
      <c r="E23" s="77">
        <v>12000</v>
      </c>
    </row>
    <row r="24" spans="2:5" ht="33" customHeight="1" thickBot="1" x14ac:dyDescent="0.3">
      <c r="B24" s="199"/>
      <c r="C24" s="200"/>
      <c r="D24" s="76" t="s">
        <v>36</v>
      </c>
      <c r="E24" s="84">
        <v>8640</v>
      </c>
    </row>
    <row r="25" spans="2:5" ht="35.25" customHeight="1" thickBot="1" x14ac:dyDescent="0.3">
      <c r="B25" s="199"/>
      <c r="C25" s="200"/>
      <c r="D25" s="76" t="s">
        <v>37</v>
      </c>
      <c r="E25" s="81" t="s">
        <v>93</v>
      </c>
    </row>
    <row r="26" spans="2:5" ht="31.5" customHeight="1" thickBot="1" x14ac:dyDescent="0.3">
      <c r="B26" s="199"/>
      <c r="C26" s="200"/>
      <c r="D26" s="76" t="s">
        <v>38</v>
      </c>
      <c r="E26" s="84">
        <v>8750</v>
      </c>
    </row>
    <row r="27" spans="2:5" ht="25.5" customHeight="1" thickBot="1" x14ac:dyDescent="0.3">
      <c r="B27" s="199"/>
      <c r="C27" s="200"/>
      <c r="D27" s="76" t="s">
        <v>39</v>
      </c>
      <c r="E27" s="84">
        <v>75528</v>
      </c>
    </row>
    <row r="28" spans="2:5" ht="44.25" customHeight="1" thickBot="1" x14ac:dyDescent="0.3">
      <c r="B28" s="199"/>
      <c r="C28" s="200"/>
      <c r="D28" s="76" t="s">
        <v>40</v>
      </c>
      <c r="E28" s="85" t="s">
        <v>95</v>
      </c>
    </row>
    <row r="29" spans="2:5" ht="31.5" customHeight="1" thickBot="1" x14ac:dyDescent="0.3">
      <c r="B29" s="199"/>
      <c r="C29" s="200"/>
      <c r="D29" s="76" t="s">
        <v>41</v>
      </c>
      <c r="E29" s="84">
        <v>30408.58</v>
      </c>
    </row>
    <row r="30" spans="2:5" ht="45" customHeight="1" thickBot="1" x14ac:dyDescent="0.3">
      <c r="B30" s="199"/>
      <c r="C30" s="200"/>
      <c r="D30" s="76" t="s">
        <v>42</v>
      </c>
      <c r="E30" s="85" t="s">
        <v>95</v>
      </c>
    </row>
    <row r="31" spans="2:5" ht="60" customHeight="1" thickBot="1" x14ac:dyDescent="0.3">
      <c r="B31" s="199"/>
      <c r="C31" s="200"/>
      <c r="D31" s="76" t="s">
        <v>43</v>
      </c>
      <c r="E31" s="85" t="s">
        <v>95</v>
      </c>
    </row>
    <row r="32" spans="2:5" ht="39" thickBot="1" x14ac:dyDescent="0.3">
      <c r="B32" s="199"/>
      <c r="C32" s="200"/>
      <c r="D32" s="76" t="s">
        <v>44</v>
      </c>
      <c r="E32" s="85" t="s">
        <v>95</v>
      </c>
    </row>
    <row r="33" spans="2:5" ht="53.25" customHeight="1" thickBot="1" x14ac:dyDescent="0.3">
      <c r="B33" s="199"/>
      <c r="C33" s="200"/>
      <c r="D33" s="76" t="s">
        <v>45</v>
      </c>
      <c r="E33" s="85" t="s">
        <v>95</v>
      </c>
    </row>
    <row r="34" spans="2:5" ht="42" customHeight="1" thickBot="1" x14ac:dyDescent="0.3">
      <c r="B34" s="199"/>
      <c r="C34" s="200"/>
      <c r="D34" s="76" t="s">
        <v>46</v>
      </c>
      <c r="E34" s="84">
        <v>5846.16</v>
      </c>
    </row>
    <row r="35" spans="2:5" ht="90.75" customHeight="1" thickBot="1" x14ac:dyDescent="0.3">
      <c r="B35" s="199"/>
      <c r="C35" s="200"/>
      <c r="D35" s="76" t="s">
        <v>47</v>
      </c>
      <c r="E35" s="85" t="s">
        <v>95</v>
      </c>
    </row>
    <row r="36" spans="2:5" ht="30" customHeight="1" thickBot="1" x14ac:dyDescent="0.3">
      <c r="B36" s="199"/>
      <c r="C36" s="200"/>
      <c r="D36" s="76" t="s">
        <v>48</v>
      </c>
      <c r="E36" s="83" t="s">
        <v>96</v>
      </c>
    </row>
    <row r="37" spans="2:5" ht="42.75" customHeight="1" thickBot="1" x14ac:dyDescent="0.3">
      <c r="B37" s="199"/>
      <c r="C37" s="200"/>
      <c r="D37" s="76" t="s">
        <v>49</v>
      </c>
      <c r="E37" s="83" t="s">
        <v>96</v>
      </c>
    </row>
    <row r="38" spans="2:5" ht="27.75" customHeight="1" thickBot="1" x14ac:dyDescent="0.3">
      <c r="B38" s="199"/>
      <c r="C38" s="200"/>
      <c r="D38" s="76" t="s">
        <v>50</v>
      </c>
      <c r="E38" s="83" t="s">
        <v>96</v>
      </c>
    </row>
    <row r="39" spans="2:5" ht="66.75" customHeight="1" thickBot="1" x14ac:dyDescent="0.3">
      <c r="B39" s="199"/>
      <c r="C39" s="200"/>
      <c r="D39" s="76" t="s">
        <v>51</v>
      </c>
      <c r="E39" s="83" t="s">
        <v>96</v>
      </c>
    </row>
    <row r="40" spans="2:5" ht="26.25" thickBot="1" x14ac:dyDescent="0.3">
      <c r="B40" s="194"/>
      <c r="C40" s="195"/>
      <c r="D40" s="76" t="s">
        <v>52</v>
      </c>
      <c r="E40" s="85" t="s">
        <v>97</v>
      </c>
    </row>
    <row r="41" spans="2:5" ht="26.25" thickBot="1" x14ac:dyDescent="0.3">
      <c r="B41" s="72">
        <v>611</v>
      </c>
      <c r="C41" s="73">
        <v>226</v>
      </c>
      <c r="D41" s="74" t="s">
        <v>53</v>
      </c>
      <c r="E41" s="75">
        <v>19650</v>
      </c>
    </row>
    <row r="42" spans="2:5" ht="15.75" thickBot="1" x14ac:dyDescent="0.3">
      <c r="B42" s="192" t="s">
        <v>54</v>
      </c>
      <c r="C42" s="193"/>
      <c r="D42" s="76" t="s">
        <v>55</v>
      </c>
      <c r="E42" s="85" t="s">
        <v>95</v>
      </c>
    </row>
    <row r="43" spans="2:5" ht="38.25" customHeight="1" thickBot="1" x14ac:dyDescent="0.3">
      <c r="B43" s="199"/>
      <c r="C43" s="200"/>
      <c r="D43" s="76" t="s">
        <v>56</v>
      </c>
      <c r="E43" s="77">
        <v>10150</v>
      </c>
    </row>
    <row r="44" spans="2:5" ht="40.5" customHeight="1" thickBot="1" x14ac:dyDescent="0.3">
      <c r="B44" s="199"/>
      <c r="C44" s="200"/>
      <c r="D44" s="76" t="s">
        <v>57</v>
      </c>
      <c r="E44" s="86">
        <v>2500</v>
      </c>
    </row>
    <row r="45" spans="2:5" ht="39" customHeight="1" thickBot="1" x14ac:dyDescent="0.3">
      <c r="B45" s="199"/>
      <c r="C45" s="200"/>
      <c r="D45" s="76" t="s">
        <v>58</v>
      </c>
      <c r="E45" s="83" t="s">
        <v>96</v>
      </c>
    </row>
    <row r="46" spans="2:5" ht="27.75" customHeight="1" thickBot="1" x14ac:dyDescent="0.3">
      <c r="B46" s="199"/>
      <c r="C46" s="200"/>
      <c r="D46" s="76" t="s">
        <v>59</v>
      </c>
      <c r="E46" s="86">
        <v>7000</v>
      </c>
    </row>
    <row r="47" spans="2:5" ht="15.75" thickBot="1" x14ac:dyDescent="0.3">
      <c r="B47" s="199"/>
      <c r="C47" s="200"/>
      <c r="D47" s="76" t="s">
        <v>60</v>
      </c>
      <c r="E47" s="85" t="s">
        <v>95</v>
      </c>
    </row>
    <row r="48" spans="2:5" ht="15.75" thickBot="1" x14ac:dyDescent="0.3">
      <c r="B48" s="199"/>
      <c r="C48" s="200"/>
      <c r="D48" s="76" t="s">
        <v>61</v>
      </c>
      <c r="E48" s="85" t="s">
        <v>95</v>
      </c>
    </row>
    <row r="49" spans="2:5" ht="15.75" thickBot="1" x14ac:dyDescent="0.3">
      <c r="B49" s="199"/>
      <c r="C49" s="200"/>
      <c r="D49" s="76" t="s">
        <v>62</v>
      </c>
      <c r="E49" s="85" t="s">
        <v>95</v>
      </c>
    </row>
    <row r="50" spans="2:5" ht="36" customHeight="1" thickBot="1" x14ac:dyDescent="0.3">
      <c r="B50" s="199"/>
      <c r="C50" s="200"/>
      <c r="D50" s="76" t="s">
        <v>63</v>
      </c>
      <c r="E50" s="85" t="s">
        <v>95</v>
      </c>
    </row>
    <row r="51" spans="2:5" ht="56.25" customHeight="1" thickBot="1" x14ac:dyDescent="0.3">
      <c r="B51" s="194"/>
      <c r="C51" s="195"/>
      <c r="D51" s="76" t="s">
        <v>64</v>
      </c>
      <c r="E51" s="83" t="s">
        <v>96</v>
      </c>
    </row>
    <row r="52" spans="2:5" ht="15.75" thickBot="1" x14ac:dyDescent="0.3">
      <c r="B52" s="72">
        <v>611</v>
      </c>
      <c r="C52" s="73">
        <v>227</v>
      </c>
      <c r="D52" s="74" t="s">
        <v>65</v>
      </c>
      <c r="E52" s="87">
        <v>33756.18</v>
      </c>
    </row>
    <row r="53" spans="2:5" ht="38.25" customHeight="1" thickBot="1" x14ac:dyDescent="0.3">
      <c r="B53" s="192" t="s">
        <v>20</v>
      </c>
      <c r="C53" s="193"/>
      <c r="D53" s="76" t="s">
        <v>66</v>
      </c>
      <c r="E53" s="77">
        <v>5000</v>
      </c>
    </row>
    <row r="54" spans="2:5" ht="42" customHeight="1" thickBot="1" x14ac:dyDescent="0.3">
      <c r="B54" s="199"/>
      <c r="C54" s="200"/>
      <c r="D54" s="76" t="s">
        <v>67</v>
      </c>
      <c r="E54" s="77">
        <v>17600</v>
      </c>
    </row>
    <row r="55" spans="2:5" ht="35.25" customHeight="1" thickBot="1" x14ac:dyDescent="0.3">
      <c r="B55" s="194"/>
      <c r="C55" s="195"/>
      <c r="D55" s="76" t="s">
        <v>68</v>
      </c>
      <c r="E55" s="77">
        <v>11156.18</v>
      </c>
    </row>
    <row r="56" spans="2:5" ht="42" customHeight="1" thickBot="1" x14ac:dyDescent="0.3">
      <c r="B56" s="72">
        <v>611</v>
      </c>
      <c r="C56" s="73">
        <v>290</v>
      </c>
      <c r="D56" s="74" t="s">
        <v>69</v>
      </c>
      <c r="E56" s="88">
        <v>55668</v>
      </c>
    </row>
    <row r="57" spans="2:5" ht="42.75" customHeight="1" thickBot="1" x14ac:dyDescent="0.3">
      <c r="B57" s="72">
        <v>611</v>
      </c>
      <c r="C57" s="73">
        <v>342</v>
      </c>
      <c r="D57" s="74" t="s">
        <v>70</v>
      </c>
      <c r="E57" s="89">
        <v>331698</v>
      </c>
    </row>
    <row r="58" spans="2:5" ht="40.5" customHeight="1" thickBot="1" x14ac:dyDescent="0.3">
      <c r="B58" s="192" t="s">
        <v>20</v>
      </c>
      <c r="C58" s="193"/>
      <c r="D58" s="76" t="s">
        <v>71</v>
      </c>
      <c r="E58" s="77">
        <v>331698</v>
      </c>
    </row>
    <row r="59" spans="2:5" ht="45" customHeight="1" thickBot="1" x14ac:dyDescent="0.3">
      <c r="B59" s="194"/>
      <c r="C59" s="195"/>
      <c r="D59" s="76" t="s">
        <v>72</v>
      </c>
      <c r="E59" s="90" t="s">
        <v>93</v>
      </c>
    </row>
    <row r="60" spans="2:5" ht="76.5" customHeight="1" thickBot="1" x14ac:dyDescent="0.3">
      <c r="B60" s="72">
        <v>611</v>
      </c>
      <c r="C60" s="73">
        <v>343</v>
      </c>
      <c r="D60" s="74" t="s">
        <v>73</v>
      </c>
      <c r="E60" s="91">
        <v>1200078.24</v>
      </c>
    </row>
    <row r="61" spans="2:5" ht="52.5" customHeight="1" thickBot="1" x14ac:dyDescent="0.3">
      <c r="B61" s="192" t="s">
        <v>20</v>
      </c>
      <c r="C61" s="193"/>
      <c r="D61" s="76" t="s">
        <v>74</v>
      </c>
      <c r="E61" s="77">
        <v>310768.40999999997</v>
      </c>
    </row>
    <row r="62" spans="2:5" ht="56.25" customHeight="1" thickBot="1" x14ac:dyDescent="0.3">
      <c r="B62" s="194"/>
      <c r="C62" s="195"/>
      <c r="D62" s="76" t="s">
        <v>75</v>
      </c>
      <c r="E62" s="77">
        <v>889309.83</v>
      </c>
    </row>
    <row r="63" spans="2:5" ht="81.75" customHeight="1" thickBot="1" x14ac:dyDescent="0.3">
      <c r="B63" s="72">
        <v>611</v>
      </c>
      <c r="C63" s="73">
        <v>346</v>
      </c>
      <c r="D63" s="74" t="s">
        <v>76</v>
      </c>
      <c r="E63" s="91">
        <v>75000</v>
      </c>
    </row>
    <row r="64" spans="2:5" ht="36.75" customHeight="1" thickBot="1" x14ac:dyDescent="0.3">
      <c r="B64" s="192" t="s">
        <v>20</v>
      </c>
      <c r="C64" s="193"/>
      <c r="D64" s="76" t="s">
        <v>77</v>
      </c>
      <c r="E64" s="83" t="s">
        <v>96</v>
      </c>
    </row>
    <row r="65" spans="2:5" ht="59.25" customHeight="1" thickBot="1" x14ac:dyDescent="0.3">
      <c r="B65" s="199"/>
      <c r="C65" s="200"/>
      <c r="D65" s="76" t="s">
        <v>78</v>
      </c>
      <c r="E65" s="85" t="s">
        <v>97</v>
      </c>
    </row>
    <row r="66" spans="2:5" ht="66.75" customHeight="1" thickBot="1" x14ac:dyDescent="0.3">
      <c r="B66" s="199"/>
      <c r="C66" s="200"/>
      <c r="D66" s="76" t="s">
        <v>79</v>
      </c>
      <c r="E66" s="84">
        <v>75000</v>
      </c>
    </row>
    <row r="67" spans="2:5" ht="51.75" customHeight="1" thickBot="1" x14ac:dyDescent="0.3">
      <c r="B67" s="194"/>
      <c r="C67" s="195"/>
      <c r="D67" s="76" t="s">
        <v>80</v>
      </c>
      <c r="E67" s="81" t="s">
        <v>95</v>
      </c>
    </row>
    <row r="68" spans="2:5" ht="84" customHeight="1" thickBot="1" x14ac:dyDescent="0.3">
      <c r="B68" s="72">
        <v>611</v>
      </c>
      <c r="C68" s="73">
        <v>349</v>
      </c>
      <c r="D68" s="74" t="s">
        <v>81</v>
      </c>
      <c r="E68" s="91">
        <v>7356.48</v>
      </c>
    </row>
    <row r="69" spans="2:5" ht="60" customHeight="1" thickBot="1" x14ac:dyDescent="0.3">
      <c r="B69" s="192" t="s">
        <v>20</v>
      </c>
      <c r="C69" s="193"/>
      <c r="D69" s="76" t="s">
        <v>82</v>
      </c>
      <c r="E69" s="77">
        <v>7356.48</v>
      </c>
    </row>
    <row r="70" spans="2:5" ht="66.75" customHeight="1" thickBot="1" x14ac:dyDescent="0.3">
      <c r="B70" s="194"/>
      <c r="C70" s="195"/>
      <c r="D70" s="76" t="s">
        <v>83</v>
      </c>
      <c r="E70" s="90" t="s">
        <v>95</v>
      </c>
    </row>
    <row r="71" spans="2:5" ht="15.75" thickBot="1" x14ac:dyDescent="0.3">
      <c r="B71" s="196" t="s">
        <v>84</v>
      </c>
      <c r="C71" s="197"/>
      <c r="D71" s="198"/>
      <c r="E71" s="92">
        <v>2208188.2200000002</v>
      </c>
    </row>
  </sheetData>
  <mergeCells count="14">
    <mergeCell ref="B14:C19"/>
    <mergeCell ref="B2:E2"/>
    <mergeCell ref="B3:E3"/>
    <mergeCell ref="B4:E4"/>
    <mergeCell ref="B9:C10"/>
    <mergeCell ref="B12:C12"/>
    <mergeCell ref="B69:C70"/>
    <mergeCell ref="B71:D71"/>
    <mergeCell ref="B21:C40"/>
    <mergeCell ref="B42:C51"/>
    <mergeCell ref="B53:C55"/>
    <mergeCell ref="B58:C59"/>
    <mergeCell ref="B61:C62"/>
    <mergeCell ref="B64:C67"/>
  </mergeCells>
  <pageMargins left="0.7" right="0.7" top="0.75" bottom="0.75" header="0.3" footer="0.3"/>
  <pageSetup paperSize="9" scale="53" orientation="portrait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U70"/>
  <sheetViews>
    <sheetView view="pageBreakPreview" zoomScale="60" zoomScaleNormal="80" workbookViewId="0">
      <selection activeCell="D37" sqref="D37"/>
    </sheetView>
  </sheetViews>
  <sheetFormatPr defaultColWidth="9" defaultRowHeight="15" x14ac:dyDescent="0.25"/>
  <cols>
    <col min="2" max="2" width="8.5703125" customWidth="1"/>
    <col min="3" max="3" width="8.85546875" customWidth="1"/>
    <col min="4" max="4" width="20.42578125" customWidth="1"/>
    <col min="5" max="5" width="22.28515625" customWidth="1"/>
    <col min="6" max="6" width="16.140625" customWidth="1"/>
    <col min="7" max="7" width="19.7109375" customWidth="1"/>
    <col min="8" max="9" width="14.85546875" customWidth="1"/>
    <col min="10" max="10" width="18.140625" customWidth="1"/>
    <col min="11" max="11" width="16.140625" customWidth="1"/>
    <col min="12" max="12" width="14.85546875" customWidth="1"/>
    <col min="13" max="13" width="16.140625" customWidth="1"/>
    <col min="14" max="14" width="15.28515625" customWidth="1"/>
    <col min="15" max="15" width="15.42578125" customWidth="1"/>
    <col min="16" max="16" width="16.140625" customWidth="1"/>
    <col min="17" max="17" width="19.140625" customWidth="1"/>
    <col min="18" max="18" width="10.140625" customWidth="1"/>
    <col min="19" max="19" width="16.7109375" customWidth="1"/>
    <col min="20" max="20" width="8.42578125" customWidth="1"/>
    <col min="21" max="21" width="11.28515625" customWidth="1"/>
  </cols>
  <sheetData>
    <row r="3" spans="2:21" x14ac:dyDescent="0.25">
      <c r="B3" s="208" t="s">
        <v>0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</row>
    <row r="4" spans="2:21" x14ac:dyDescent="0.25">
      <c r="B4" s="209" t="s">
        <v>99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</row>
    <row r="5" spans="2:21" ht="15.75" x14ac:dyDescent="0.25">
      <c r="B5" s="210" t="s">
        <v>85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</row>
    <row r="6" spans="2:2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2</v>
      </c>
    </row>
    <row r="7" spans="2:21" ht="102" x14ac:dyDescent="0.25">
      <c r="B7" s="60" t="s">
        <v>3</v>
      </c>
      <c r="C7" s="60" t="s">
        <v>4</v>
      </c>
      <c r="D7" s="2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2" t="s">
        <v>18</v>
      </c>
      <c r="R7" s="22" t="s">
        <v>86</v>
      </c>
      <c r="S7" s="23" t="s">
        <v>87</v>
      </c>
      <c r="T7" s="24" t="s">
        <v>88</v>
      </c>
      <c r="U7" s="25" t="s">
        <v>89</v>
      </c>
    </row>
    <row r="8" spans="2:21" x14ac:dyDescent="0.25">
      <c r="B8" s="4">
        <v>1</v>
      </c>
      <c r="C8" s="4">
        <v>2</v>
      </c>
      <c r="D8" s="4">
        <v>3</v>
      </c>
      <c r="E8" s="4">
        <v>4</v>
      </c>
      <c r="F8" s="4">
        <v>5</v>
      </c>
      <c r="G8" s="4">
        <v>6</v>
      </c>
      <c r="H8" s="4">
        <v>7</v>
      </c>
      <c r="I8" s="4">
        <v>8</v>
      </c>
      <c r="J8" s="4">
        <v>9</v>
      </c>
      <c r="K8" s="4">
        <v>10</v>
      </c>
      <c r="L8" s="4">
        <v>11</v>
      </c>
      <c r="M8" s="4">
        <v>12</v>
      </c>
      <c r="N8" s="4">
        <v>13</v>
      </c>
      <c r="O8" s="4">
        <v>14</v>
      </c>
      <c r="P8" s="4">
        <v>15</v>
      </c>
      <c r="Q8" s="4">
        <v>16</v>
      </c>
      <c r="R8" s="26"/>
      <c r="S8" s="26"/>
      <c r="T8" s="26"/>
      <c r="U8" s="27"/>
    </row>
    <row r="9" spans="2:21" ht="31.5" x14ac:dyDescent="0.25">
      <c r="B9" s="5">
        <v>611</v>
      </c>
      <c r="C9" s="6">
        <v>221</v>
      </c>
      <c r="D9" s="7" t="s">
        <v>19</v>
      </c>
      <c r="E9" s="7">
        <f>E10+E11</f>
        <v>29376</v>
      </c>
      <c r="F9" s="7">
        <f t="shared" ref="F9:Q9" si="0">F10+F11</f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0</v>
      </c>
      <c r="N9" s="7">
        <f t="shared" si="0"/>
        <v>0</v>
      </c>
      <c r="O9" s="7">
        <f t="shared" si="0"/>
        <v>0</v>
      </c>
      <c r="P9" s="7">
        <f t="shared" si="0"/>
        <v>0</v>
      </c>
      <c r="Q9" s="29">
        <f t="shared" si="0"/>
        <v>29376</v>
      </c>
      <c r="R9" s="30"/>
      <c r="S9" s="30"/>
      <c r="T9" s="30"/>
      <c r="U9" s="31"/>
    </row>
    <row r="10" spans="2:21" x14ac:dyDescent="0.25">
      <c r="B10" s="219" t="s">
        <v>20</v>
      </c>
      <c r="C10" s="219"/>
      <c r="D10" s="8" t="s">
        <v>21</v>
      </c>
      <c r="E10" s="8">
        <v>4176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6">
        <f>SUM(E10:P10)</f>
        <v>4176</v>
      </c>
      <c r="R10" s="26"/>
      <c r="S10" s="26"/>
      <c r="T10" s="32"/>
      <c r="U10" s="33"/>
    </row>
    <row r="11" spans="2:21" x14ac:dyDescent="0.25">
      <c r="B11" s="219"/>
      <c r="C11" s="219"/>
      <c r="D11" s="8" t="s">
        <v>22</v>
      </c>
      <c r="E11" s="8">
        <v>25200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6">
        <f>SUM(E11:P11)</f>
        <v>25200</v>
      </c>
      <c r="R11" s="26"/>
      <c r="S11" s="26"/>
      <c r="T11" s="32"/>
      <c r="U11" s="33"/>
    </row>
    <row r="12" spans="2:21" x14ac:dyDescent="0.25">
      <c r="B12" s="93">
        <v>611</v>
      </c>
      <c r="C12" s="93">
        <v>212</v>
      </c>
      <c r="D12" s="94" t="s">
        <v>23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56"/>
      <c r="R12" s="35"/>
      <c r="S12" s="35"/>
      <c r="T12" s="36"/>
      <c r="U12" s="33"/>
    </row>
    <row r="13" spans="2:21" x14ac:dyDescent="0.25">
      <c r="B13" s="220"/>
      <c r="C13" s="221"/>
      <c r="D13" s="64" t="s">
        <v>24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16">
        <f>SUM(E13:P13)</f>
        <v>0</v>
      </c>
      <c r="R13" s="26"/>
      <c r="S13" s="26"/>
      <c r="T13" s="32"/>
      <c r="U13" s="33"/>
    </row>
    <row r="14" spans="2:21" ht="31.5" x14ac:dyDescent="0.25">
      <c r="B14" s="5">
        <v>611</v>
      </c>
      <c r="C14" s="6">
        <v>223</v>
      </c>
      <c r="D14" s="7" t="s">
        <v>25</v>
      </c>
      <c r="E14" s="7">
        <f>E15+E17+E18</f>
        <v>306832.58000000007</v>
      </c>
      <c r="F14" s="7">
        <f t="shared" ref="F14:P14" si="1">F15+F17+F18</f>
        <v>0</v>
      </c>
      <c r="G14" s="7">
        <f t="shared" si="1"/>
        <v>0</v>
      </c>
      <c r="H14" s="7">
        <f t="shared" si="1"/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>
        <f t="shared" si="1"/>
        <v>0</v>
      </c>
      <c r="O14" s="7">
        <f t="shared" si="1"/>
        <v>0</v>
      </c>
      <c r="P14" s="7">
        <f t="shared" si="1"/>
        <v>0</v>
      </c>
      <c r="Q14" s="29">
        <f>SUM(Q15:Q18)</f>
        <v>306832.58000000007</v>
      </c>
      <c r="R14" s="35"/>
      <c r="S14" s="35"/>
      <c r="T14" s="36"/>
      <c r="U14" s="31"/>
    </row>
    <row r="15" spans="2:21" ht="30" x14ac:dyDescent="0.25">
      <c r="B15" s="217"/>
      <c r="C15" s="218"/>
      <c r="D15" s="8" t="s">
        <v>27</v>
      </c>
      <c r="E15" s="9">
        <v>20750.46</v>
      </c>
      <c r="F15" s="9"/>
      <c r="G15" s="9"/>
      <c r="H15" s="9"/>
      <c r="I15" s="9"/>
      <c r="J15" s="8"/>
      <c r="K15" s="8"/>
      <c r="L15" s="8"/>
      <c r="M15" s="8"/>
      <c r="N15" s="8"/>
      <c r="O15" s="8"/>
      <c r="P15" s="8"/>
      <c r="Q15" s="16">
        <f>SUM(E15:P15)</f>
        <v>20750.46</v>
      </c>
      <c r="R15" s="26"/>
      <c r="S15" s="26"/>
      <c r="T15" s="32"/>
      <c r="U15" s="33"/>
    </row>
    <row r="16" spans="2:21" ht="30" x14ac:dyDescent="0.25">
      <c r="B16" s="217"/>
      <c r="C16" s="218"/>
      <c r="D16" s="64" t="s">
        <v>98</v>
      </c>
      <c r="E16" s="9"/>
      <c r="F16" s="9"/>
      <c r="G16" s="9"/>
      <c r="H16" s="9"/>
      <c r="I16" s="9"/>
      <c r="J16" s="8"/>
      <c r="K16" s="8"/>
      <c r="L16" s="8"/>
      <c r="M16" s="8"/>
      <c r="N16" s="8"/>
      <c r="O16" s="8"/>
      <c r="P16" s="8"/>
      <c r="Q16" s="16">
        <f>SUM(E16:P16)</f>
        <v>0</v>
      </c>
      <c r="R16" s="26"/>
      <c r="S16" s="26"/>
      <c r="T16" s="32"/>
      <c r="U16" s="33"/>
    </row>
    <row r="17" spans="2:21" ht="15.75" x14ac:dyDescent="0.25">
      <c r="B17" s="217"/>
      <c r="C17" s="218"/>
      <c r="D17" s="8" t="s">
        <v>28</v>
      </c>
      <c r="E17" s="10">
        <v>277175.09000000003</v>
      </c>
      <c r="F17" s="10"/>
      <c r="G17" s="10"/>
      <c r="H17" s="10"/>
      <c r="I17" s="8"/>
      <c r="J17" s="8"/>
      <c r="K17" s="8"/>
      <c r="L17" s="8"/>
      <c r="M17" s="8"/>
      <c r="N17" s="8"/>
      <c r="O17" s="8"/>
      <c r="P17" s="8"/>
      <c r="Q17" s="16">
        <f>SUM(E17:P17)</f>
        <v>277175.09000000003</v>
      </c>
      <c r="R17" s="26"/>
      <c r="S17" s="37"/>
      <c r="T17" s="32"/>
      <c r="U17" s="33"/>
    </row>
    <row r="18" spans="2:21" ht="15.75" x14ac:dyDescent="0.25">
      <c r="B18" s="213"/>
      <c r="C18" s="214"/>
      <c r="D18" s="8" t="s">
        <v>31</v>
      </c>
      <c r="E18" s="11">
        <v>8907.0300000000007</v>
      </c>
      <c r="F18" s="11"/>
      <c r="G18" s="11"/>
      <c r="H18" s="11"/>
      <c r="I18" s="8"/>
      <c r="J18" s="8"/>
      <c r="K18" s="8"/>
      <c r="L18" s="8"/>
      <c r="M18" s="8"/>
      <c r="N18" s="8"/>
      <c r="O18" s="8"/>
      <c r="P18" s="8"/>
      <c r="Q18" s="16">
        <f>SUM(E18:P18)</f>
        <v>8907.0300000000007</v>
      </c>
      <c r="R18" s="26"/>
      <c r="S18" s="37"/>
      <c r="T18" s="32"/>
      <c r="U18" s="38"/>
    </row>
    <row r="19" spans="2:21" ht="31.5" x14ac:dyDescent="0.25">
      <c r="B19" s="5">
        <v>611</v>
      </c>
      <c r="C19" s="6">
        <v>225</v>
      </c>
      <c r="D19" s="7" t="s">
        <v>32</v>
      </c>
      <c r="E19" s="12">
        <f t="shared" ref="E19:P19" si="2">E20+E21+E22+E23+E24+E25+E26+E31+E32+E36</f>
        <v>148772.74000000002</v>
      </c>
      <c r="F19" s="12">
        <f t="shared" si="2"/>
        <v>0</v>
      </c>
      <c r="G19" s="12">
        <f t="shared" si="2"/>
        <v>0</v>
      </c>
      <c r="H19" s="12">
        <f t="shared" si="2"/>
        <v>0</v>
      </c>
      <c r="I19" s="12">
        <f t="shared" si="2"/>
        <v>0</v>
      </c>
      <c r="J19" s="12">
        <f t="shared" si="2"/>
        <v>0</v>
      </c>
      <c r="K19" s="12">
        <f t="shared" si="2"/>
        <v>0</v>
      </c>
      <c r="L19" s="12">
        <f t="shared" si="2"/>
        <v>0</v>
      </c>
      <c r="M19" s="12">
        <f t="shared" si="2"/>
        <v>0</v>
      </c>
      <c r="N19" s="12">
        <f t="shared" si="2"/>
        <v>0</v>
      </c>
      <c r="O19" s="12">
        <f t="shared" si="2"/>
        <v>0</v>
      </c>
      <c r="P19" s="12">
        <f t="shared" si="2"/>
        <v>0</v>
      </c>
      <c r="Q19" s="39">
        <f>SUM(Q20:Q36)</f>
        <v>148772.74000000002</v>
      </c>
      <c r="R19" s="35"/>
      <c r="S19" s="35"/>
      <c r="T19" s="36"/>
      <c r="U19" s="31"/>
    </row>
    <row r="20" spans="2:21" ht="38.25" customHeight="1" x14ac:dyDescent="0.25">
      <c r="B20" s="215"/>
      <c r="C20" s="216"/>
      <c r="D20" s="8" t="s">
        <v>33</v>
      </c>
      <c r="E20" s="8"/>
      <c r="F20" s="8"/>
      <c r="G20" s="13"/>
      <c r="H20" s="8"/>
      <c r="I20" s="8"/>
      <c r="J20" s="8"/>
      <c r="K20" s="8"/>
      <c r="L20" s="8"/>
      <c r="M20" s="8"/>
      <c r="N20" s="8"/>
      <c r="O20" s="8"/>
      <c r="P20" s="8"/>
      <c r="Q20" s="16">
        <f t="shared" ref="Q20:Q36" si="3">SUM(E20:P20)</f>
        <v>0</v>
      </c>
      <c r="R20" s="26"/>
      <c r="S20" s="26"/>
      <c r="T20" s="32"/>
      <c r="U20" s="33"/>
    </row>
    <row r="21" spans="2:21" ht="15.75" x14ac:dyDescent="0.25">
      <c r="B21" s="217"/>
      <c r="C21" s="218"/>
      <c r="D21" s="8" t="s">
        <v>34</v>
      </c>
      <c r="E21" s="8">
        <v>7600</v>
      </c>
      <c r="F21" s="8"/>
      <c r="G21" s="8"/>
      <c r="H21" s="8"/>
      <c r="I21" s="8"/>
      <c r="J21" s="8"/>
      <c r="K21" s="8"/>
      <c r="L21" s="14"/>
      <c r="M21" s="8"/>
      <c r="N21" s="8"/>
      <c r="O21" s="8"/>
      <c r="P21" s="8"/>
      <c r="Q21" s="16">
        <f t="shared" si="3"/>
        <v>7600</v>
      </c>
      <c r="R21" s="26"/>
      <c r="S21" s="26"/>
      <c r="T21" s="32"/>
      <c r="U21" s="33"/>
    </row>
    <row r="22" spans="2:21" ht="30" x14ac:dyDescent="0.25">
      <c r="B22" s="217"/>
      <c r="C22" s="218"/>
      <c r="D22" s="8" t="s">
        <v>35</v>
      </c>
      <c r="E22" s="8">
        <v>12000</v>
      </c>
      <c r="F22" s="8"/>
      <c r="G22" s="8"/>
      <c r="H22" s="8"/>
      <c r="I22" s="8"/>
      <c r="J22" s="8"/>
      <c r="K22" s="8"/>
      <c r="L22" s="16">
        <v>0</v>
      </c>
      <c r="M22" s="8"/>
      <c r="N22" s="8"/>
      <c r="O22" s="8"/>
      <c r="P22" s="8"/>
      <c r="Q22" s="16">
        <f t="shared" si="3"/>
        <v>12000</v>
      </c>
      <c r="R22" s="26"/>
      <c r="S22" s="26"/>
      <c r="T22" s="32"/>
      <c r="U22" s="33"/>
    </row>
    <row r="23" spans="2:21" ht="30" x14ac:dyDescent="0.25">
      <c r="B23" s="217"/>
      <c r="C23" s="218"/>
      <c r="D23" s="8" t="s">
        <v>36</v>
      </c>
      <c r="E23" s="8">
        <v>8640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16">
        <f t="shared" si="3"/>
        <v>8640</v>
      </c>
      <c r="R23" s="26"/>
      <c r="S23" s="26"/>
      <c r="T23" s="32"/>
      <c r="U23" s="33"/>
    </row>
    <row r="24" spans="2:21" ht="30" x14ac:dyDescent="0.25">
      <c r="B24" s="217"/>
      <c r="C24" s="218"/>
      <c r="D24" s="8" t="s">
        <v>38</v>
      </c>
      <c r="E24" s="8">
        <v>8750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6">
        <f t="shared" si="3"/>
        <v>8750</v>
      </c>
      <c r="R24" s="26"/>
      <c r="S24" s="26"/>
      <c r="T24" s="32"/>
      <c r="U24" s="38"/>
    </row>
    <row r="25" spans="2:21" ht="30" x14ac:dyDescent="0.25">
      <c r="B25" s="217"/>
      <c r="C25" s="218"/>
      <c r="D25" s="8" t="s">
        <v>39</v>
      </c>
      <c r="E25" s="8">
        <v>75528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16">
        <f t="shared" si="3"/>
        <v>75528</v>
      </c>
      <c r="R25" s="26"/>
      <c r="S25" s="26"/>
      <c r="T25" s="32"/>
      <c r="U25" s="33"/>
    </row>
    <row r="26" spans="2:21" ht="30" x14ac:dyDescent="0.25">
      <c r="B26" s="217"/>
      <c r="C26" s="218"/>
      <c r="D26" s="8" t="s">
        <v>41</v>
      </c>
      <c r="E26" s="14">
        <v>30408.58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16">
        <f t="shared" si="3"/>
        <v>30408.58</v>
      </c>
      <c r="R26" s="26"/>
      <c r="S26" s="26"/>
      <c r="T26" s="32"/>
      <c r="U26" s="38"/>
    </row>
    <row r="27" spans="2:21" ht="39" thickBot="1" x14ac:dyDescent="0.3">
      <c r="B27" s="217"/>
      <c r="C27" s="218"/>
      <c r="D27" s="76" t="s">
        <v>42</v>
      </c>
      <c r="E27" s="14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16">
        <f t="shared" si="3"/>
        <v>0</v>
      </c>
      <c r="R27" s="26"/>
      <c r="S27" s="26"/>
      <c r="T27" s="32"/>
      <c r="U27" s="38"/>
    </row>
    <row r="28" spans="2:21" ht="53.25" customHeight="1" thickBot="1" x14ac:dyDescent="0.3">
      <c r="B28" s="217"/>
      <c r="C28" s="218"/>
      <c r="D28" s="76" t="s">
        <v>43</v>
      </c>
      <c r="E28" s="14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16">
        <f t="shared" si="3"/>
        <v>0</v>
      </c>
      <c r="R28" s="26"/>
      <c r="S28" s="26"/>
      <c r="T28" s="32"/>
      <c r="U28" s="38"/>
    </row>
    <row r="29" spans="2:21" ht="39" customHeight="1" thickBot="1" x14ac:dyDescent="0.3">
      <c r="B29" s="217"/>
      <c r="C29" s="218"/>
      <c r="D29" s="76" t="s">
        <v>44</v>
      </c>
      <c r="E29" s="14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16">
        <f t="shared" si="3"/>
        <v>0</v>
      </c>
      <c r="R29" s="26"/>
      <c r="S29" s="26"/>
      <c r="T29" s="32"/>
      <c r="U29" s="38"/>
    </row>
    <row r="30" spans="2:21" ht="39" thickBot="1" x14ac:dyDescent="0.3">
      <c r="B30" s="217"/>
      <c r="C30" s="218"/>
      <c r="D30" s="76" t="s">
        <v>45</v>
      </c>
      <c r="E30" s="14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16">
        <f t="shared" si="3"/>
        <v>0</v>
      </c>
      <c r="R30" s="26"/>
      <c r="S30" s="26"/>
      <c r="T30" s="32"/>
      <c r="U30" s="38"/>
    </row>
    <row r="31" spans="2:21" ht="45" x14ac:dyDescent="0.25">
      <c r="B31" s="217"/>
      <c r="C31" s="218"/>
      <c r="D31" s="8" t="s">
        <v>90</v>
      </c>
      <c r="E31" s="14">
        <v>5846.16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16">
        <f t="shared" si="3"/>
        <v>5846.16</v>
      </c>
      <c r="R31" s="26"/>
      <c r="S31" s="26"/>
      <c r="T31" s="32"/>
      <c r="U31" s="38"/>
    </row>
    <row r="32" spans="2:21" ht="30" x14ac:dyDescent="0.25">
      <c r="B32" s="217"/>
      <c r="C32" s="218"/>
      <c r="D32" s="8" t="s">
        <v>48</v>
      </c>
      <c r="E32" s="13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16">
        <f t="shared" si="3"/>
        <v>0</v>
      </c>
      <c r="R32" s="26"/>
      <c r="S32" s="26"/>
      <c r="T32" s="32"/>
      <c r="U32" s="38"/>
    </row>
    <row r="33" spans="2:21" ht="26.25" thickBot="1" x14ac:dyDescent="0.3">
      <c r="B33" s="217"/>
      <c r="C33" s="218"/>
      <c r="D33" s="76" t="s">
        <v>49</v>
      </c>
      <c r="E33" s="13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16">
        <f t="shared" si="3"/>
        <v>0</v>
      </c>
      <c r="R33" s="26"/>
      <c r="S33" s="26"/>
      <c r="T33" s="32"/>
      <c r="U33" s="38"/>
    </row>
    <row r="34" spans="2:21" ht="26.25" thickBot="1" x14ac:dyDescent="0.3">
      <c r="B34" s="217"/>
      <c r="C34" s="218"/>
      <c r="D34" s="76" t="s">
        <v>50</v>
      </c>
      <c r="E34" s="13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6">
        <f t="shared" si="3"/>
        <v>0</v>
      </c>
      <c r="R34" s="26"/>
      <c r="S34" s="26"/>
      <c r="T34" s="32"/>
      <c r="U34" s="38"/>
    </row>
    <row r="35" spans="2:21" ht="51.75" customHeight="1" thickBot="1" x14ac:dyDescent="0.3">
      <c r="B35" s="217"/>
      <c r="C35" s="218"/>
      <c r="D35" s="76" t="s">
        <v>51</v>
      </c>
      <c r="E35" s="13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6">
        <f t="shared" si="3"/>
        <v>0</v>
      </c>
      <c r="R35" s="26"/>
      <c r="S35" s="26"/>
      <c r="T35" s="32"/>
      <c r="U35" s="38"/>
    </row>
    <row r="36" spans="2:21" ht="30" x14ac:dyDescent="0.25">
      <c r="B36" s="213"/>
      <c r="C36" s="214"/>
      <c r="D36" s="8" t="s">
        <v>52</v>
      </c>
      <c r="E36" s="8"/>
      <c r="F36" s="8"/>
      <c r="G36" s="15"/>
      <c r="H36" s="8"/>
      <c r="I36" s="8"/>
      <c r="J36" s="8"/>
      <c r="K36" s="8"/>
      <c r="L36" s="8"/>
      <c r="M36" s="8"/>
      <c r="N36" s="8"/>
      <c r="O36" s="8"/>
      <c r="P36" s="8"/>
      <c r="Q36" s="16">
        <f t="shared" si="3"/>
        <v>0</v>
      </c>
      <c r="R36" s="26"/>
      <c r="S36" s="26"/>
      <c r="T36" s="32"/>
      <c r="U36" s="33"/>
    </row>
    <row r="37" spans="2:21" ht="33.75" customHeight="1" x14ac:dyDescent="0.25">
      <c r="B37" s="5">
        <v>611</v>
      </c>
      <c r="C37" s="6">
        <v>226</v>
      </c>
      <c r="D37" s="7" t="s">
        <v>53</v>
      </c>
      <c r="E37" s="12">
        <f>E38+E39+E40+E41+E42+E45+E46+E47</f>
        <v>19650</v>
      </c>
      <c r="F37" s="12">
        <f>F38+F39+F40+F41+F42+F45+F46+F47</f>
        <v>0</v>
      </c>
      <c r="G37" s="12">
        <f t="shared" ref="G37:P37" si="4">G38+G39+G40+G41+G42+G45+G46+G47</f>
        <v>0</v>
      </c>
      <c r="H37" s="12">
        <f t="shared" si="4"/>
        <v>0</v>
      </c>
      <c r="I37" s="12">
        <f t="shared" si="4"/>
        <v>0</v>
      </c>
      <c r="J37" s="12">
        <f t="shared" si="4"/>
        <v>0</v>
      </c>
      <c r="K37" s="12">
        <f t="shared" si="4"/>
        <v>0</v>
      </c>
      <c r="L37" s="12">
        <f t="shared" si="4"/>
        <v>0</v>
      </c>
      <c r="M37" s="12">
        <f t="shared" si="4"/>
        <v>0</v>
      </c>
      <c r="N37" s="12">
        <f t="shared" si="4"/>
        <v>0</v>
      </c>
      <c r="O37" s="12">
        <f t="shared" si="4"/>
        <v>0</v>
      </c>
      <c r="P37" s="12">
        <f t="shared" si="4"/>
        <v>0</v>
      </c>
      <c r="Q37" s="29">
        <f>SUM(Q38:Q47)</f>
        <v>19650</v>
      </c>
      <c r="R37" s="35"/>
      <c r="S37" s="35"/>
      <c r="T37" s="36"/>
      <c r="U37" s="31"/>
    </row>
    <row r="38" spans="2:21" ht="15.75" x14ac:dyDescent="0.25">
      <c r="B38" s="215" t="s">
        <v>54</v>
      </c>
      <c r="C38" s="216"/>
      <c r="D38" s="8" t="s">
        <v>55</v>
      </c>
      <c r="E38" s="8"/>
      <c r="F38" s="8"/>
      <c r="G38" s="8"/>
      <c r="H38" s="8"/>
      <c r="I38" s="8"/>
      <c r="J38" s="14"/>
      <c r="K38" s="8"/>
      <c r="L38" s="8"/>
      <c r="M38" s="8"/>
      <c r="N38" s="8"/>
      <c r="O38" s="8"/>
      <c r="P38" s="8"/>
      <c r="Q38" s="16">
        <f t="shared" ref="Q38:Q47" si="5">SUM(E38:P38)</f>
        <v>0</v>
      </c>
      <c r="R38" s="26"/>
      <c r="S38" s="26"/>
      <c r="T38" s="32"/>
      <c r="U38" s="38"/>
    </row>
    <row r="39" spans="2:21" ht="30" x14ac:dyDescent="0.25">
      <c r="B39" s="217"/>
      <c r="C39" s="218"/>
      <c r="D39" s="8" t="s">
        <v>56</v>
      </c>
      <c r="E39" s="16">
        <v>10150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16">
        <f t="shared" si="5"/>
        <v>10150</v>
      </c>
      <c r="R39" s="26"/>
      <c r="S39" s="26"/>
      <c r="T39" s="32"/>
      <c r="U39" s="38"/>
    </row>
    <row r="40" spans="2:21" ht="30" x14ac:dyDescent="0.25">
      <c r="B40" s="217"/>
      <c r="C40" s="218"/>
      <c r="D40" s="8" t="s">
        <v>57</v>
      </c>
      <c r="E40" s="13">
        <v>2500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16">
        <f t="shared" si="5"/>
        <v>2500</v>
      </c>
      <c r="R40" s="26"/>
      <c r="S40" s="26"/>
      <c r="T40" s="32"/>
      <c r="U40" s="33"/>
    </row>
    <row r="41" spans="2:21" ht="30" x14ac:dyDescent="0.25">
      <c r="B41" s="217"/>
      <c r="C41" s="218"/>
      <c r="D41" s="8" t="s">
        <v>58</v>
      </c>
      <c r="E41" s="8"/>
      <c r="F41" s="8"/>
      <c r="G41" s="8"/>
      <c r="H41" s="8"/>
      <c r="I41" s="8"/>
      <c r="J41" s="8"/>
      <c r="K41" s="8"/>
      <c r="L41" s="13">
        <v>0</v>
      </c>
      <c r="M41" s="8"/>
      <c r="N41" s="8"/>
      <c r="O41" s="8"/>
      <c r="P41" s="8"/>
      <c r="Q41" s="16">
        <f t="shared" si="5"/>
        <v>0</v>
      </c>
      <c r="R41" s="28"/>
      <c r="S41" s="28"/>
      <c r="T41" s="40"/>
      <c r="U41" s="41"/>
    </row>
    <row r="42" spans="2:21" ht="30" x14ac:dyDescent="0.25">
      <c r="B42" s="217"/>
      <c r="C42" s="218"/>
      <c r="D42" s="8" t="s">
        <v>59</v>
      </c>
      <c r="E42" s="13">
        <v>7000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6">
        <f t="shared" si="5"/>
        <v>7000</v>
      </c>
      <c r="R42" s="26"/>
      <c r="S42" s="26"/>
      <c r="T42" s="32"/>
      <c r="U42" s="38"/>
    </row>
    <row r="43" spans="2:21" ht="15" customHeight="1" thickBot="1" x14ac:dyDescent="0.3">
      <c r="B43" s="217"/>
      <c r="C43" s="218"/>
      <c r="D43" s="76" t="s">
        <v>60</v>
      </c>
      <c r="E43" s="13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6">
        <f t="shared" si="5"/>
        <v>0</v>
      </c>
      <c r="R43" s="26"/>
      <c r="S43" s="26"/>
      <c r="T43" s="32"/>
      <c r="U43" s="38"/>
    </row>
    <row r="44" spans="2:21" ht="16.5" thickBot="1" x14ac:dyDescent="0.3">
      <c r="B44" s="217"/>
      <c r="C44" s="218"/>
      <c r="D44" s="76" t="s">
        <v>61</v>
      </c>
      <c r="E44" s="13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16">
        <f t="shared" si="5"/>
        <v>0</v>
      </c>
      <c r="R44" s="26"/>
      <c r="S44" s="26"/>
      <c r="T44" s="32"/>
      <c r="U44" s="38"/>
    </row>
    <row r="45" spans="2:21" ht="15.75" thickBot="1" x14ac:dyDescent="0.3">
      <c r="B45" s="217"/>
      <c r="C45" s="218"/>
      <c r="D45" s="76" t="s">
        <v>62</v>
      </c>
      <c r="E45" s="8"/>
      <c r="F45" s="8"/>
      <c r="G45" s="8"/>
      <c r="H45" s="17"/>
      <c r="I45" s="8"/>
      <c r="J45" s="8"/>
      <c r="K45" s="8"/>
      <c r="L45" s="8"/>
      <c r="M45" s="8"/>
      <c r="N45" s="8"/>
      <c r="O45" s="8"/>
      <c r="P45" s="8"/>
      <c r="Q45" s="16">
        <f t="shared" si="5"/>
        <v>0</v>
      </c>
      <c r="R45" s="26"/>
      <c r="S45" s="26"/>
      <c r="T45" s="32"/>
      <c r="U45" s="38"/>
    </row>
    <row r="46" spans="2:21" ht="45" x14ac:dyDescent="0.25">
      <c r="B46" s="217"/>
      <c r="C46" s="218"/>
      <c r="D46" s="8" t="s">
        <v>63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16">
        <f t="shared" si="5"/>
        <v>0</v>
      </c>
      <c r="R46" s="26"/>
      <c r="S46" s="26"/>
      <c r="T46" s="32"/>
      <c r="U46" s="33"/>
    </row>
    <row r="47" spans="2:21" ht="76.5" customHeight="1" x14ac:dyDescent="0.25">
      <c r="B47" s="213"/>
      <c r="C47" s="214"/>
      <c r="D47" s="8" t="s">
        <v>64</v>
      </c>
      <c r="E47" s="8"/>
      <c r="F47" s="8"/>
      <c r="G47" s="8"/>
      <c r="H47" s="8"/>
      <c r="I47" s="8"/>
      <c r="J47" s="8"/>
      <c r="K47" s="8"/>
      <c r="L47" s="8"/>
      <c r="M47" s="13"/>
      <c r="N47" s="8"/>
      <c r="O47" s="8"/>
      <c r="P47" s="8"/>
      <c r="Q47" s="16">
        <f t="shared" si="5"/>
        <v>0</v>
      </c>
      <c r="R47" s="26"/>
      <c r="S47" s="26"/>
      <c r="T47" s="32"/>
      <c r="U47" s="33"/>
    </row>
    <row r="48" spans="2:21" ht="15.75" x14ac:dyDescent="0.25">
      <c r="B48" s="5">
        <v>611</v>
      </c>
      <c r="C48" s="6">
        <v>227</v>
      </c>
      <c r="D48" s="7" t="s">
        <v>65</v>
      </c>
      <c r="E48" s="7">
        <f>E49+E50+E51</f>
        <v>33756.18</v>
      </c>
      <c r="F48" s="7"/>
      <c r="G48" s="7"/>
      <c r="H48" s="7"/>
      <c r="I48" s="7"/>
      <c r="J48" s="7"/>
      <c r="K48" s="7"/>
      <c r="L48" s="7"/>
      <c r="M48" s="21">
        <f>M49+M51</f>
        <v>0</v>
      </c>
      <c r="N48" s="7"/>
      <c r="O48" s="7"/>
      <c r="P48" s="7">
        <f>P50</f>
        <v>0</v>
      </c>
      <c r="Q48" s="42">
        <f>Q49+Q51+Q50</f>
        <v>33756.18</v>
      </c>
      <c r="R48" s="35"/>
      <c r="S48" s="35"/>
      <c r="T48" s="36"/>
      <c r="U48" s="31"/>
    </row>
    <row r="49" spans="2:21" ht="30" x14ac:dyDescent="0.25">
      <c r="B49" s="215" t="s">
        <v>20</v>
      </c>
      <c r="C49" s="216"/>
      <c r="D49" s="8" t="s">
        <v>66</v>
      </c>
      <c r="E49" s="8">
        <v>5000</v>
      </c>
      <c r="F49" s="8"/>
      <c r="G49" s="8"/>
      <c r="H49" s="8"/>
      <c r="I49" s="8"/>
      <c r="J49" s="8"/>
      <c r="K49" s="8"/>
      <c r="L49" s="8"/>
      <c r="M49" s="16"/>
      <c r="N49" s="8"/>
      <c r="O49" s="8"/>
      <c r="P49" s="8"/>
      <c r="Q49" s="16">
        <f>SUM(E49:P49)</f>
        <v>5000</v>
      </c>
      <c r="R49" s="26"/>
      <c r="S49" s="26"/>
      <c r="T49" s="32"/>
      <c r="U49" s="33"/>
    </row>
    <row r="50" spans="2:21" ht="30" x14ac:dyDescent="0.25">
      <c r="B50" s="217"/>
      <c r="C50" s="218"/>
      <c r="D50" s="8" t="s">
        <v>91</v>
      </c>
      <c r="E50" s="8">
        <v>17600</v>
      </c>
      <c r="F50" s="8"/>
      <c r="G50" s="8"/>
      <c r="H50" s="8"/>
      <c r="I50" s="8"/>
      <c r="J50" s="8"/>
      <c r="K50" s="8"/>
      <c r="L50" s="8"/>
      <c r="M50" s="16"/>
      <c r="N50" s="8"/>
      <c r="O50" s="8"/>
      <c r="P50" s="8"/>
      <c r="Q50" s="16">
        <f>SUM(E50:P50)</f>
        <v>17600</v>
      </c>
      <c r="R50" s="26"/>
      <c r="S50" s="26"/>
      <c r="T50" s="32"/>
      <c r="U50" s="38"/>
    </row>
    <row r="51" spans="2:21" ht="30" x14ac:dyDescent="0.25">
      <c r="B51" s="213"/>
      <c r="C51" s="214"/>
      <c r="D51" s="8" t="s">
        <v>68</v>
      </c>
      <c r="E51" s="8">
        <v>11156.18</v>
      </c>
      <c r="F51" s="8"/>
      <c r="G51" s="8"/>
      <c r="H51" s="8"/>
      <c r="I51" s="8"/>
      <c r="J51" s="8"/>
      <c r="K51" s="8"/>
      <c r="L51" s="8"/>
      <c r="M51" s="16"/>
      <c r="N51" s="8"/>
      <c r="O51" s="8"/>
      <c r="P51" s="8"/>
      <c r="Q51" s="16">
        <f>SUM(E51:P51)</f>
        <v>11156.18</v>
      </c>
      <c r="R51" s="26"/>
      <c r="S51" s="26"/>
      <c r="T51" s="32"/>
      <c r="U51" s="33"/>
    </row>
    <row r="52" spans="2:21" ht="63" x14ac:dyDescent="0.25">
      <c r="B52" s="5">
        <v>611</v>
      </c>
      <c r="C52" s="6">
        <v>290</v>
      </c>
      <c r="D52" s="7" t="s">
        <v>69</v>
      </c>
      <c r="E52" s="18">
        <v>55668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18">
        <f>E52+M52</f>
        <v>55668</v>
      </c>
      <c r="R52" s="35"/>
      <c r="S52" s="35"/>
      <c r="T52" s="36"/>
      <c r="U52" s="38"/>
    </row>
    <row r="53" spans="2:21" ht="15.75" x14ac:dyDescent="0.25">
      <c r="B53" s="211" t="s">
        <v>20</v>
      </c>
      <c r="C53" s="212"/>
      <c r="D53" s="19" t="s">
        <v>92</v>
      </c>
      <c r="E53" s="20">
        <v>55668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20">
        <v>55668</v>
      </c>
      <c r="R53" s="28"/>
      <c r="S53" s="28"/>
      <c r="T53" s="40"/>
      <c r="U53" s="34"/>
    </row>
    <row r="54" spans="2:21" ht="63" x14ac:dyDescent="0.25">
      <c r="B54" s="5">
        <v>611</v>
      </c>
      <c r="C54" s="6">
        <v>342</v>
      </c>
      <c r="D54" s="7" t="s">
        <v>70</v>
      </c>
      <c r="E54" s="7">
        <f>E55</f>
        <v>331698</v>
      </c>
      <c r="F54" s="7">
        <f t="shared" ref="F54:Q54" si="6">F55</f>
        <v>0</v>
      </c>
      <c r="G54" s="7">
        <f t="shared" si="6"/>
        <v>0</v>
      </c>
      <c r="H54" s="7">
        <f t="shared" si="6"/>
        <v>0</v>
      </c>
      <c r="I54" s="7">
        <f t="shared" si="6"/>
        <v>0</v>
      </c>
      <c r="J54" s="7">
        <f t="shared" si="6"/>
        <v>0</v>
      </c>
      <c r="K54" s="7">
        <f t="shared" si="6"/>
        <v>0</v>
      </c>
      <c r="L54" s="7">
        <f t="shared" si="6"/>
        <v>0</v>
      </c>
      <c r="M54" s="7">
        <f t="shared" si="6"/>
        <v>0</v>
      </c>
      <c r="N54" s="7">
        <f t="shared" si="6"/>
        <v>0</v>
      </c>
      <c r="O54" s="7">
        <f t="shared" si="6"/>
        <v>0</v>
      </c>
      <c r="P54" s="7">
        <f t="shared" si="6"/>
        <v>0</v>
      </c>
      <c r="Q54" s="43">
        <f t="shared" si="6"/>
        <v>331698</v>
      </c>
      <c r="R54" s="35"/>
      <c r="S54" s="35"/>
      <c r="T54" s="36"/>
      <c r="U54" s="31"/>
    </row>
    <row r="55" spans="2:21" ht="45" x14ac:dyDescent="0.25">
      <c r="B55" s="213"/>
      <c r="C55" s="214"/>
      <c r="D55" s="8" t="s">
        <v>71</v>
      </c>
      <c r="E55" s="44">
        <v>331698</v>
      </c>
      <c r="F55" s="44"/>
      <c r="G55" s="44"/>
      <c r="H55" s="44"/>
      <c r="I55" s="8"/>
      <c r="J55" s="8"/>
      <c r="K55" s="8"/>
      <c r="L55" s="8"/>
      <c r="M55" s="8"/>
      <c r="N55" s="8"/>
      <c r="O55" s="8"/>
      <c r="P55" s="8"/>
      <c r="Q55" s="16">
        <f>SUM(E55:P55)</f>
        <v>331698</v>
      </c>
      <c r="R55" s="26"/>
      <c r="S55" s="53"/>
      <c r="T55" s="32"/>
      <c r="U55" s="38"/>
    </row>
    <row r="56" spans="2:21" ht="78.75" x14ac:dyDescent="0.25">
      <c r="B56" s="5">
        <v>611</v>
      </c>
      <c r="C56" s="6">
        <v>343</v>
      </c>
      <c r="D56" s="7" t="s">
        <v>73</v>
      </c>
      <c r="E56" s="12">
        <f>E57+E58</f>
        <v>1200078.24</v>
      </c>
      <c r="F56" s="7"/>
      <c r="G56" s="12"/>
      <c r="H56" s="7"/>
      <c r="I56" s="7"/>
      <c r="J56" s="12">
        <f>J58</f>
        <v>0</v>
      </c>
      <c r="K56" s="7"/>
      <c r="L56" s="7"/>
      <c r="M56" s="7"/>
      <c r="N56" s="7"/>
      <c r="O56" s="7"/>
      <c r="P56" s="7"/>
      <c r="Q56" s="54">
        <f>Q57+Q58</f>
        <v>1200078.24</v>
      </c>
      <c r="R56" s="35"/>
      <c r="S56" s="55"/>
      <c r="T56" s="36"/>
      <c r="U56" s="31"/>
    </row>
    <row r="57" spans="2:21" ht="45" x14ac:dyDescent="0.25">
      <c r="B57" s="215" t="s">
        <v>20</v>
      </c>
      <c r="C57" s="216"/>
      <c r="D57" s="8" t="s">
        <v>74</v>
      </c>
      <c r="E57" s="8">
        <v>310768.40999999997</v>
      </c>
      <c r="F57" s="8"/>
      <c r="G57" s="45"/>
      <c r="H57" s="8"/>
      <c r="I57" s="8"/>
      <c r="J57" s="8"/>
      <c r="K57" s="8"/>
      <c r="L57" s="8"/>
      <c r="M57" s="8"/>
      <c r="N57" s="8"/>
      <c r="O57" s="8"/>
      <c r="P57" s="8"/>
      <c r="Q57" s="16">
        <f>SUM(E57:P57)</f>
        <v>310768.40999999997</v>
      </c>
      <c r="R57" s="26"/>
      <c r="S57" s="26"/>
      <c r="T57" s="32"/>
      <c r="U57" s="38"/>
    </row>
    <row r="58" spans="2:21" ht="45" x14ac:dyDescent="0.25">
      <c r="B58" s="213"/>
      <c r="C58" s="214"/>
      <c r="D58" s="8" t="s">
        <v>75</v>
      </c>
      <c r="E58" s="8">
        <v>889309.83</v>
      </c>
      <c r="F58" s="8"/>
      <c r="G58" s="45"/>
      <c r="H58" s="8"/>
      <c r="I58" s="8"/>
      <c r="J58" s="8"/>
      <c r="K58" s="8"/>
      <c r="L58" s="8"/>
      <c r="M58" s="8"/>
      <c r="N58" s="8"/>
      <c r="O58" s="8"/>
      <c r="P58" s="8"/>
      <c r="Q58" s="16">
        <f>SUM(E58:P58)</f>
        <v>889309.83</v>
      </c>
      <c r="R58" s="26"/>
      <c r="S58" s="26"/>
      <c r="T58" s="32"/>
      <c r="U58" s="33"/>
    </row>
    <row r="59" spans="2:21" ht="94.5" x14ac:dyDescent="0.25">
      <c r="B59" s="5">
        <v>611</v>
      </c>
      <c r="C59" s="6">
        <v>346</v>
      </c>
      <c r="D59" s="7" t="s">
        <v>76</v>
      </c>
      <c r="E59" s="12">
        <f>E60+E61+E62+E63</f>
        <v>75000</v>
      </c>
      <c r="F59" s="12">
        <f t="shared" ref="F59:P59" si="7">F63</f>
        <v>0</v>
      </c>
      <c r="G59" s="12">
        <f t="shared" si="7"/>
        <v>0</v>
      </c>
      <c r="H59" s="12">
        <f t="shared" si="7"/>
        <v>0</v>
      </c>
      <c r="I59" s="12">
        <f t="shared" si="7"/>
        <v>0</v>
      </c>
      <c r="J59" s="12">
        <f t="shared" si="7"/>
        <v>0</v>
      </c>
      <c r="K59" s="12">
        <f t="shared" si="7"/>
        <v>0</v>
      </c>
      <c r="L59" s="12">
        <f t="shared" si="7"/>
        <v>0</v>
      </c>
      <c r="M59" s="12">
        <f t="shared" si="7"/>
        <v>0</v>
      </c>
      <c r="N59" s="12">
        <f t="shared" si="7"/>
        <v>0</v>
      </c>
      <c r="O59" s="12">
        <f t="shared" si="7"/>
        <v>0</v>
      </c>
      <c r="P59" s="12">
        <f t="shared" si="7"/>
        <v>0</v>
      </c>
      <c r="Q59" s="56">
        <f>SUM(E59:P59)</f>
        <v>75000</v>
      </c>
      <c r="R59" s="35"/>
      <c r="S59" s="35"/>
      <c r="T59" s="36"/>
      <c r="U59" s="31"/>
    </row>
    <row r="60" spans="2:21" ht="26.25" thickBot="1" x14ac:dyDescent="0.3">
      <c r="B60" s="223"/>
      <c r="C60" s="224"/>
      <c r="D60" s="76" t="s">
        <v>77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16">
        <f t="shared" ref="Q60:Q63" si="8">SUM(E60:P60)</f>
        <v>0</v>
      </c>
      <c r="R60" s="28"/>
      <c r="S60" s="28"/>
      <c r="T60" s="40"/>
      <c r="U60" s="31"/>
    </row>
    <row r="61" spans="2:21" ht="51.75" thickBot="1" x14ac:dyDescent="0.3">
      <c r="B61" s="225"/>
      <c r="C61" s="226"/>
      <c r="D61" s="76" t="s">
        <v>78</v>
      </c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16">
        <f t="shared" si="8"/>
        <v>0</v>
      </c>
      <c r="R61" s="28"/>
      <c r="S61" s="28"/>
      <c r="T61" s="40"/>
      <c r="U61" s="31"/>
    </row>
    <row r="62" spans="2:21" ht="75" x14ac:dyDescent="0.25">
      <c r="B62" s="225"/>
      <c r="C62" s="226"/>
      <c r="D62" s="8" t="s">
        <v>79</v>
      </c>
      <c r="E62" s="48">
        <v>75000</v>
      </c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16">
        <f t="shared" si="8"/>
        <v>75000</v>
      </c>
      <c r="R62" s="28"/>
      <c r="S62" s="28"/>
      <c r="T62" s="40"/>
      <c r="U62" s="31"/>
    </row>
    <row r="63" spans="2:21" ht="60" x14ac:dyDescent="0.25">
      <c r="B63" s="227"/>
      <c r="C63" s="228"/>
      <c r="D63" s="64" t="s">
        <v>80</v>
      </c>
      <c r="E63" s="49"/>
      <c r="F63" s="8"/>
      <c r="G63" s="49"/>
      <c r="H63" s="8"/>
      <c r="I63" s="8"/>
      <c r="J63" s="8"/>
      <c r="K63" s="8"/>
      <c r="L63" s="8"/>
      <c r="M63" s="8"/>
      <c r="N63" s="8"/>
      <c r="O63" s="8"/>
      <c r="P63" s="8"/>
      <c r="Q63" s="16">
        <f t="shared" si="8"/>
        <v>0</v>
      </c>
      <c r="R63" s="26"/>
      <c r="S63" s="26"/>
      <c r="T63" s="32"/>
      <c r="U63" s="33"/>
    </row>
    <row r="64" spans="2:21" ht="77.25" thickBot="1" x14ac:dyDescent="0.3">
      <c r="B64" s="93">
        <v>611</v>
      </c>
      <c r="C64" s="93">
        <v>349</v>
      </c>
      <c r="D64" s="95" t="s">
        <v>81</v>
      </c>
      <c r="E64" s="96">
        <f>E65+E66</f>
        <v>7356.48</v>
      </c>
      <c r="F64" s="46"/>
      <c r="G64" s="96"/>
      <c r="H64" s="46"/>
      <c r="I64" s="46"/>
      <c r="J64" s="46"/>
      <c r="K64" s="46"/>
      <c r="L64" s="46"/>
      <c r="M64" s="46"/>
      <c r="N64" s="46"/>
      <c r="O64" s="46"/>
      <c r="P64" s="46"/>
      <c r="Q64" s="56">
        <f>SUM(E64:P64)</f>
        <v>7356.48</v>
      </c>
      <c r="R64" s="35"/>
      <c r="S64" s="35"/>
      <c r="T64" s="36"/>
      <c r="U64" s="33"/>
    </row>
    <row r="65" spans="2:21" ht="39" thickBot="1" x14ac:dyDescent="0.3">
      <c r="B65" s="215"/>
      <c r="C65" s="216"/>
      <c r="D65" s="76" t="s">
        <v>82</v>
      </c>
      <c r="E65" s="49">
        <v>7356.48</v>
      </c>
      <c r="F65" s="8"/>
      <c r="G65" s="49"/>
      <c r="H65" s="8"/>
      <c r="I65" s="8"/>
      <c r="J65" s="8"/>
      <c r="K65" s="8"/>
      <c r="L65" s="8"/>
      <c r="M65" s="8"/>
      <c r="N65" s="8"/>
      <c r="O65" s="8"/>
      <c r="P65" s="8"/>
      <c r="Q65" s="16">
        <f t="shared" ref="Q65:Q66" si="9">SUM(E65:P65)</f>
        <v>7356.48</v>
      </c>
      <c r="R65" s="26"/>
      <c r="S65" s="26"/>
      <c r="T65" s="32"/>
      <c r="U65" s="33"/>
    </row>
    <row r="66" spans="2:21" ht="51.75" thickBot="1" x14ac:dyDescent="0.3">
      <c r="B66" s="213"/>
      <c r="C66" s="214"/>
      <c r="D66" s="76" t="s">
        <v>83</v>
      </c>
      <c r="E66" s="49"/>
      <c r="F66" s="8"/>
      <c r="G66" s="49"/>
      <c r="H66" s="8"/>
      <c r="I66" s="8"/>
      <c r="J66" s="8"/>
      <c r="K66" s="8"/>
      <c r="L66" s="8"/>
      <c r="M66" s="8"/>
      <c r="N66" s="8"/>
      <c r="O66" s="8"/>
      <c r="P66" s="8"/>
      <c r="Q66" s="16">
        <f t="shared" si="9"/>
        <v>0</v>
      </c>
      <c r="R66" s="26"/>
      <c r="S66" s="26"/>
      <c r="T66" s="32"/>
      <c r="U66" s="33"/>
    </row>
    <row r="67" spans="2:21" ht="15.75" x14ac:dyDescent="0.25">
      <c r="B67" s="222" t="s">
        <v>84</v>
      </c>
      <c r="C67" s="222"/>
      <c r="D67" s="222"/>
      <c r="E67" s="50">
        <f>E59+E56+E54+E52+E48+E37+E19+E14+E9+E64</f>
        <v>2208188.2200000002</v>
      </c>
      <c r="F67" s="50">
        <f t="shared" ref="F67:P67" si="10">F59+F56+F54+F52+F48+F37+F19+F14+F9</f>
        <v>0</v>
      </c>
      <c r="G67" s="50">
        <f t="shared" si="10"/>
        <v>0</v>
      </c>
      <c r="H67" s="50">
        <f t="shared" si="10"/>
        <v>0</v>
      </c>
      <c r="I67" s="50">
        <f t="shared" si="10"/>
        <v>0</v>
      </c>
      <c r="J67" s="50">
        <f t="shared" si="10"/>
        <v>0</v>
      </c>
      <c r="K67" s="50">
        <f t="shared" si="10"/>
        <v>0</v>
      </c>
      <c r="L67" s="50">
        <f t="shared" si="10"/>
        <v>0</v>
      </c>
      <c r="M67" s="50">
        <f t="shared" si="10"/>
        <v>0</v>
      </c>
      <c r="N67" s="50">
        <f t="shared" si="10"/>
        <v>0</v>
      </c>
      <c r="O67" s="50">
        <f t="shared" si="10"/>
        <v>0</v>
      </c>
      <c r="P67" s="50">
        <f t="shared" si="10"/>
        <v>0</v>
      </c>
      <c r="Q67" s="57">
        <f>Q9+Q14+Q19+Q37+Q48+Q52+Q54+Q56+Q59+Q64</f>
        <v>2208188.2200000002</v>
      </c>
      <c r="R67" s="35"/>
      <c r="S67" s="35"/>
      <c r="T67" s="36"/>
      <c r="U67" s="31"/>
    </row>
    <row r="68" spans="2:21" ht="15.75" x14ac:dyDescent="0.25"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</row>
    <row r="69" spans="2:21" x14ac:dyDescent="0.25">
      <c r="U69" s="58">
        <f>U58+U51+U49+U47+U46+U40+U36+U25+U23+U22+U21+U20+U17+U15+U11+U10</f>
        <v>0</v>
      </c>
    </row>
    <row r="70" spans="2:21" x14ac:dyDescent="0.25">
      <c r="P70" s="52"/>
      <c r="Q70" s="52"/>
      <c r="S70" s="59"/>
    </row>
  </sheetData>
  <mergeCells count="15">
    <mergeCell ref="B67:D67"/>
    <mergeCell ref="B38:C47"/>
    <mergeCell ref="B49:C51"/>
    <mergeCell ref="B57:C58"/>
    <mergeCell ref="B60:C63"/>
    <mergeCell ref="B65:C66"/>
    <mergeCell ref="B3:Q3"/>
    <mergeCell ref="B4:Q4"/>
    <mergeCell ref="B5:Q5"/>
    <mergeCell ref="B53:C53"/>
    <mergeCell ref="B55:C55"/>
    <mergeCell ref="B20:C36"/>
    <mergeCell ref="B10:C11"/>
    <mergeCell ref="B15:C18"/>
    <mergeCell ref="B13:C13"/>
  </mergeCells>
  <pageMargins left="0.7" right="0.7" top="0.75" bottom="0.75" header="0.3" footer="0.3"/>
  <pageSetup paperSize="9" scale="41" fitToHeight="0" orientation="landscape" r:id="rId1"/>
  <rowBreaks count="1" manualBreakCount="1">
    <brk id="42" max="16383" man="1"/>
  </rowBreaks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W71"/>
  <sheetViews>
    <sheetView topLeftCell="E61" zoomScale="80" zoomScaleNormal="80" zoomScaleSheetLayoutView="70" workbookViewId="0">
      <selection activeCell="Z19" sqref="Z19"/>
    </sheetView>
  </sheetViews>
  <sheetFormatPr defaultColWidth="9" defaultRowHeight="15" x14ac:dyDescent="0.25"/>
  <cols>
    <col min="2" max="2" width="8.5703125" customWidth="1"/>
    <col min="3" max="3" width="8.85546875" customWidth="1"/>
    <col min="4" max="4" width="20.42578125" customWidth="1"/>
    <col min="5" max="5" width="22.28515625" customWidth="1"/>
    <col min="6" max="6" width="16.140625" customWidth="1"/>
    <col min="7" max="7" width="19.7109375" customWidth="1"/>
    <col min="8" max="8" width="16.7109375" customWidth="1"/>
    <col min="9" max="9" width="14.85546875" customWidth="1"/>
    <col min="10" max="10" width="18.140625" customWidth="1"/>
    <col min="11" max="11" width="16.140625" customWidth="1"/>
    <col min="12" max="12" width="14.85546875" customWidth="1"/>
    <col min="13" max="13" width="16.140625" customWidth="1"/>
    <col min="14" max="14" width="15.28515625" customWidth="1"/>
    <col min="15" max="15" width="15.42578125" customWidth="1"/>
    <col min="16" max="16" width="16.140625" customWidth="1"/>
    <col min="17" max="17" width="19.140625" customWidth="1"/>
    <col min="18" max="18" width="10.140625" customWidth="1"/>
    <col min="19" max="19" width="9.85546875" customWidth="1"/>
    <col min="20" max="20" width="8.42578125" customWidth="1"/>
    <col min="21" max="21" width="5.5703125" customWidth="1"/>
    <col min="22" max="22" width="12" customWidth="1"/>
  </cols>
  <sheetData>
    <row r="3" spans="2:23" x14ac:dyDescent="0.25">
      <c r="B3" s="208" t="s">
        <v>0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</row>
    <row r="4" spans="2:23" x14ac:dyDescent="0.25">
      <c r="B4" s="209" t="s">
        <v>100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</row>
    <row r="5" spans="2:23" ht="15.75" x14ac:dyDescent="0.25">
      <c r="B5" s="210" t="s">
        <v>85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</row>
    <row r="6" spans="2:23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2</v>
      </c>
    </row>
    <row r="7" spans="2:23" ht="102" x14ac:dyDescent="0.25">
      <c r="B7" s="60" t="s">
        <v>3</v>
      </c>
      <c r="C7" s="60" t="s">
        <v>4</v>
      </c>
      <c r="D7" s="2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2" t="s">
        <v>18</v>
      </c>
      <c r="R7" s="22" t="s">
        <v>86</v>
      </c>
      <c r="S7" s="23" t="s">
        <v>87</v>
      </c>
      <c r="T7" s="24" t="s">
        <v>88</v>
      </c>
      <c r="U7" s="25" t="s">
        <v>89</v>
      </c>
      <c r="V7" s="97" t="s">
        <v>101</v>
      </c>
      <c r="W7" s="103" t="s">
        <v>101</v>
      </c>
    </row>
    <row r="8" spans="2:23" x14ac:dyDescent="0.25">
      <c r="B8" s="4">
        <v>1</v>
      </c>
      <c r="C8" s="4">
        <v>2</v>
      </c>
      <c r="D8" s="4">
        <v>3</v>
      </c>
      <c r="E8" s="4">
        <v>4</v>
      </c>
      <c r="F8" s="4">
        <v>5</v>
      </c>
      <c r="G8" s="4">
        <v>6</v>
      </c>
      <c r="H8" s="4">
        <v>7</v>
      </c>
      <c r="I8" s="4">
        <v>8</v>
      </c>
      <c r="J8" s="4">
        <v>9</v>
      </c>
      <c r="K8" s="4">
        <v>10</v>
      </c>
      <c r="L8" s="4">
        <v>11</v>
      </c>
      <c r="M8" s="4">
        <v>12</v>
      </c>
      <c r="N8" s="4">
        <v>13</v>
      </c>
      <c r="O8" s="4">
        <v>14</v>
      </c>
      <c r="P8" s="4">
        <v>15</v>
      </c>
      <c r="Q8" s="4">
        <v>16</v>
      </c>
      <c r="R8" s="26"/>
      <c r="S8" s="26"/>
      <c r="T8" s="26"/>
      <c r="U8" s="27"/>
      <c r="V8" s="26"/>
      <c r="W8" s="26"/>
    </row>
    <row r="9" spans="2:23" ht="31.5" x14ac:dyDescent="0.25">
      <c r="B9" s="5">
        <v>611</v>
      </c>
      <c r="C9" s="6">
        <v>221</v>
      </c>
      <c r="D9" s="7" t="s">
        <v>19</v>
      </c>
      <c r="E9" s="7">
        <f>E10+E11</f>
        <v>29376</v>
      </c>
      <c r="F9" s="7">
        <f t="shared" ref="F9:Q9" si="0">F10+F11</f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0</v>
      </c>
      <c r="N9" s="7">
        <f t="shared" si="0"/>
        <v>0</v>
      </c>
      <c r="O9" s="7">
        <f t="shared" si="0"/>
        <v>0</v>
      </c>
      <c r="P9" s="7">
        <f t="shared" si="0"/>
        <v>0</v>
      </c>
      <c r="Q9" s="29">
        <f t="shared" si="0"/>
        <v>29376</v>
      </c>
      <c r="R9" s="30"/>
      <c r="S9" s="30"/>
      <c r="T9" s="30"/>
      <c r="U9" s="31"/>
      <c r="V9" s="35"/>
      <c r="W9" s="26"/>
    </row>
    <row r="10" spans="2:23" x14ac:dyDescent="0.25">
      <c r="B10" s="219" t="s">
        <v>20</v>
      </c>
      <c r="C10" s="219"/>
      <c r="D10" s="8" t="s">
        <v>21</v>
      </c>
      <c r="E10" s="8">
        <v>4176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6">
        <f>SUM(E10:P10)</f>
        <v>4176</v>
      </c>
      <c r="R10" s="26"/>
      <c r="S10" s="26"/>
      <c r="T10" s="32"/>
      <c r="U10" s="33"/>
      <c r="V10" s="26"/>
      <c r="W10" s="26"/>
    </row>
    <row r="11" spans="2:23" x14ac:dyDescent="0.25">
      <c r="B11" s="219"/>
      <c r="C11" s="219"/>
      <c r="D11" s="8" t="s">
        <v>22</v>
      </c>
      <c r="E11" s="8">
        <v>25200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6">
        <f>SUM(E11:P11)</f>
        <v>25200</v>
      </c>
      <c r="R11" s="26"/>
      <c r="S11" s="26"/>
      <c r="T11" s="32"/>
      <c r="U11" s="33"/>
      <c r="V11" s="26"/>
      <c r="W11" s="26"/>
    </row>
    <row r="12" spans="2:23" x14ac:dyDescent="0.25">
      <c r="B12" s="93">
        <v>611</v>
      </c>
      <c r="C12" s="93">
        <v>212</v>
      </c>
      <c r="D12" s="94" t="s">
        <v>23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56"/>
      <c r="R12" s="35"/>
      <c r="S12" s="35"/>
      <c r="T12" s="36"/>
      <c r="U12" s="33"/>
      <c r="V12" s="35"/>
      <c r="W12" s="26"/>
    </row>
    <row r="13" spans="2:23" x14ac:dyDescent="0.25">
      <c r="B13" s="220"/>
      <c r="C13" s="221"/>
      <c r="D13" s="64" t="s">
        <v>24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16">
        <f>SUM(E13:P13)</f>
        <v>0</v>
      </c>
      <c r="R13" s="26"/>
      <c r="S13" s="26"/>
      <c r="T13" s="32"/>
      <c r="U13" s="33"/>
      <c r="V13" s="26"/>
      <c r="W13" s="26"/>
    </row>
    <row r="14" spans="2:23" ht="31.5" x14ac:dyDescent="0.25">
      <c r="B14" s="5">
        <v>611</v>
      </c>
      <c r="C14" s="6">
        <v>223</v>
      </c>
      <c r="D14" s="7" t="s">
        <v>25</v>
      </c>
      <c r="E14" s="7">
        <f>E15+E17+E18</f>
        <v>306832.58000000007</v>
      </c>
      <c r="F14" s="7">
        <f t="shared" ref="F14:P14" si="1">F15+F17+F18</f>
        <v>0</v>
      </c>
      <c r="G14" s="7">
        <f t="shared" si="1"/>
        <v>0</v>
      </c>
      <c r="H14" s="7">
        <f t="shared" si="1"/>
        <v>161002.72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>
        <f t="shared" si="1"/>
        <v>0</v>
      </c>
      <c r="O14" s="7">
        <f t="shared" si="1"/>
        <v>0</v>
      </c>
      <c r="P14" s="7">
        <f t="shared" si="1"/>
        <v>0</v>
      </c>
      <c r="Q14" s="29">
        <f>SUM(Q15:Q18)</f>
        <v>467835.3</v>
      </c>
      <c r="R14" s="35"/>
      <c r="S14" s="35"/>
      <c r="T14" s="36"/>
      <c r="U14" s="31"/>
      <c r="V14" s="35"/>
      <c r="W14" s="26"/>
    </row>
    <row r="15" spans="2:23" ht="30" x14ac:dyDescent="0.25">
      <c r="B15" s="217"/>
      <c r="C15" s="218"/>
      <c r="D15" s="8" t="s">
        <v>27</v>
      </c>
      <c r="E15" s="9">
        <v>20750.46</v>
      </c>
      <c r="F15" s="9"/>
      <c r="G15" s="9"/>
      <c r="H15" s="98">
        <v>10843.14</v>
      </c>
      <c r="I15" s="9"/>
      <c r="J15" s="8"/>
      <c r="K15" s="8"/>
      <c r="L15" s="8"/>
      <c r="M15" s="8"/>
      <c r="N15" s="8"/>
      <c r="O15" s="8"/>
      <c r="P15" s="8"/>
      <c r="Q15" s="16">
        <f>SUM(E15:P15)</f>
        <v>31593.599999999999</v>
      </c>
      <c r="R15" s="26"/>
      <c r="S15" s="26"/>
      <c r="T15" s="32"/>
      <c r="U15" s="33"/>
      <c r="V15" s="98">
        <f>H15</f>
        <v>10843.14</v>
      </c>
      <c r="W15" s="28"/>
    </row>
    <row r="16" spans="2:23" ht="30" x14ac:dyDescent="0.25">
      <c r="B16" s="217"/>
      <c r="C16" s="218"/>
      <c r="D16" s="64" t="s">
        <v>98</v>
      </c>
      <c r="E16" s="9"/>
      <c r="F16" s="9"/>
      <c r="G16" s="9"/>
      <c r="H16" s="9"/>
      <c r="I16" s="9"/>
      <c r="J16" s="8"/>
      <c r="K16" s="8"/>
      <c r="L16" s="8"/>
      <c r="M16" s="8"/>
      <c r="N16" s="8"/>
      <c r="O16" s="8"/>
      <c r="P16" s="8"/>
      <c r="Q16" s="16">
        <f>SUM(E16:P16)</f>
        <v>0</v>
      </c>
      <c r="R16" s="26"/>
      <c r="S16" s="26"/>
      <c r="T16" s="32"/>
      <c r="U16" s="33"/>
      <c r="V16" s="9"/>
      <c r="W16" s="28"/>
    </row>
    <row r="17" spans="2:23" ht="15.75" x14ac:dyDescent="0.25">
      <c r="B17" s="217"/>
      <c r="C17" s="218"/>
      <c r="D17" s="8" t="s">
        <v>28</v>
      </c>
      <c r="E17" s="10">
        <v>277175.09000000003</v>
      </c>
      <c r="F17" s="10"/>
      <c r="G17" s="10"/>
      <c r="H17" s="99">
        <v>145692.91</v>
      </c>
      <c r="I17" s="8"/>
      <c r="J17" s="8"/>
      <c r="K17" s="8"/>
      <c r="L17" s="8"/>
      <c r="M17" s="8"/>
      <c r="N17" s="8"/>
      <c r="O17" s="8"/>
      <c r="P17" s="8"/>
      <c r="Q17" s="16">
        <f>SUM(E17:P17)</f>
        <v>422868</v>
      </c>
      <c r="R17" s="26"/>
      <c r="S17" s="37"/>
      <c r="T17" s="32"/>
      <c r="U17" s="33"/>
      <c r="V17" s="99">
        <f>H17</f>
        <v>145692.91</v>
      </c>
      <c r="W17" s="28"/>
    </row>
    <row r="18" spans="2:23" ht="15.75" x14ac:dyDescent="0.25">
      <c r="B18" s="213"/>
      <c r="C18" s="214"/>
      <c r="D18" s="8" t="s">
        <v>31</v>
      </c>
      <c r="E18" s="11">
        <v>8907.0300000000007</v>
      </c>
      <c r="F18" s="11"/>
      <c r="G18" s="11"/>
      <c r="H18" s="100">
        <v>4466.67</v>
      </c>
      <c r="I18" s="8"/>
      <c r="J18" s="8"/>
      <c r="K18" s="8"/>
      <c r="L18" s="8"/>
      <c r="M18" s="8"/>
      <c r="N18" s="8"/>
      <c r="O18" s="8"/>
      <c r="P18" s="8"/>
      <c r="Q18" s="16">
        <f>SUM(E18:P18)</f>
        <v>13373.7</v>
      </c>
      <c r="R18" s="26"/>
      <c r="S18" s="37"/>
      <c r="T18" s="32"/>
      <c r="U18" s="38"/>
      <c r="V18" s="100">
        <f>H18</f>
        <v>4466.67</v>
      </c>
      <c r="W18" s="28"/>
    </row>
    <row r="19" spans="2:23" ht="31.5" x14ac:dyDescent="0.25">
      <c r="B19" s="5">
        <v>611</v>
      </c>
      <c r="C19" s="6">
        <v>225</v>
      </c>
      <c r="D19" s="7" t="s">
        <v>32</v>
      </c>
      <c r="E19" s="12">
        <f t="shared" ref="E19:P19" si="2">E20+E21+E22+E23+E24+E25+E26+E31+E32+E36</f>
        <v>148772.74000000002</v>
      </c>
      <c r="F19" s="12">
        <f t="shared" si="2"/>
        <v>0</v>
      </c>
      <c r="G19" s="12">
        <f t="shared" si="2"/>
        <v>0</v>
      </c>
      <c r="H19" s="12">
        <f t="shared" si="2"/>
        <v>0</v>
      </c>
      <c r="I19" s="12">
        <f t="shared" si="2"/>
        <v>0</v>
      </c>
      <c r="J19" s="12">
        <f t="shared" si="2"/>
        <v>0</v>
      </c>
      <c r="K19" s="12">
        <f t="shared" si="2"/>
        <v>0</v>
      </c>
      <c r="L19" s="12">
        <f t="shared" si="2"/>
        <v>0</v>
      </c>
      <c r="M19" s="12">
        <f t="shared" si="2"/>
        <v>0</v>
      </c>
      <c r="N19" s="12">
        <f t="shared" si="2"/>
        <v>0</v>
      </c>
      <c r="O19" s="12">
        <f t="shared" si="2"/>
        <v>0</v>
      </c>
      <c r="P19" s="12">
        <f t="shared" si="2"/>
        <v>0</v>
      </c>
      <c r="Q19" s="39">
        <f>SUM(Q20:Q36)</f>
        <v>148772.74000000002</v>
      </c>
      <c r="R19" s="35"/>
      <c r="S19" s="35"/>
      <c r="T19" s="36"/>
      <c r="U19" s="31"/>
      <c r="V19" s="35"/>
      <c r="W19" s="26"/>
    </row>
    <row r="20" spans="2:23" ht="38.25" customHeight="1" x14ac:dyDescent="0.25">
      <c r="B20" s="215"/>
      <c r="C20" s="216"/>
      <c r="D20" s="8" t="s">
        <v>33</v>
      </c>
      <c r="E20" s="8"/>
      <c r="F20" s="8"/>
      <c r="G20" s="13"/>
      <c r="H20" s="8"/>
      <c r="I20" s="8"/>
      <c r="J20" s="8"/>
      <c r="K20" s="8"/>
      <c r="L20" s="8"/>
      <c r="M20" s="8"/>
      <c r="N20" s="8"/>
      <c r="O20" s="8"/>
      <c r="P20" s="8"/>
      <c r="Q20" s="16">
        <f t="shared" ref="Q20:Q36" si="3">SUM(E20:P20)</f>
        <v>0</v>
      </c>
      <c r="R20" s="26"/>
      <c r="S20" s="26"/>
      <c r="T20" s="32"/>
      <c r="U20" s="33"/>
      <c r="V20" s="26"/>
      <c r="W20" s="26"/>
    </row>
    <row r="21" spans="2:23" ht="15.75" x14ac:dyDescent="0.25">
      <c r="B21" s="217"/>
      <c r="C21" s="218"/>
      <c r="D21" s="8" t="s">
        <v>34</v>
      </c>
      <c r="E21" s="8">
        <v>7600</v>
      </c>
      <c r="F21" s="8"/>
      <c r="G21" s="8"/>
      <c r="H21" s="8"/>
      <c r="I21" s="8"/>
      <c r="J21" s="8"/>
      <c r="K21" s="8"/>
      <c r="L21" s="14"/>
      <c r="M21" s="8"/>
      <c r="N21" s="8"/>
      <c r="O21" s="8"/>
      <c r="P21" s="8"/>
      <c r="Q21" s="16">
        <f t="shared" si="3"/>
        <v>7600</v>
      </c>
      <c r="R21" s="26"/>
      <c r="S21" s="26"/>
      <c r="T21" s="32"/>
      <c r="U21" s="33"/>
      <c r="V21" s="26"/>
      <c r="W21" s="26"/>
    </row>
    <row r="22" spans="2:23" ht="30" x14ac:dyDescent="0.25">
      <c r="B22" s="217"/>
      <c r="C22" s="218"/>
      <c r="D22" s="8" t="s">
        <v>35</v>
      </c>
      <c r="E22" s="8">
        <v>12000</v>
      </c>
      <c r="F22" s="8"/>
      <c r="G22" s="8"/>
      <c r="H22" s="8"/>
      <c r="I22" s="8"/>
      <c r="J22" s="8"/>
      <c r="K22" s="8"/>
      <c r="L22" s="16">
        <v>0</v>
      </c>
      <c r="M22" s="8"/>
      <c r="N22" s="8"/>
      <c r="O22" s="8"/>
      <c r="P22" s="8"/>
      <c r="Q22" s="16">
        <f t="shared" si="3"/>
        <v>12000</v>
      </c>
      <c r="R22" s="26"/>
      <c r="S22" s="26"/>
      <c r="T22" s="32"/>
      <c r="U22" s="33"/>
      <c r="V22" s="26"/>
      <c r="W22" s="26"/>
    </row>
    <row r="23" spans="2:23" ht="30" x14ac:dyDescent="0.25">
      <c r="B23" s="217"/>
      <c r="C23" s="218"/>
      <c r="D23" s="8" t="s">
        <v>36</v>
      </c>
      <c r="E23" s="8">
        <v>8640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16">
        <f t="shared" si="3"/>
        <v>8640</v>
      </c>
      <c r="R23" s="26"/>
      <c r="S23" s="26"/>
      <c r="T23" s="32"/>
      <c r="U23" s="33"/>
      <c r="V23" s="26"/>
      <c r="W23" s="26"/>
    </row>
    <row r="24" spans="2:23" ht="30" x14ac:dyDescent="0.25">
      <c r="B24" s="217"/>
      <c r="C24" s="218"/>
      <c r="D24" s="8" t="s">
        <v>38</v>
      </c>
      <c r="E24" s="8">
        <v>8750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6">
        <f t="shared" si="3"/>
        <v>8750</v>
      </c>
      <c r="R24" s="26"/>
      <c r="S24" s="26"/>
      <c r="T24" s="32"/>
      <c r="U24" s="38"/>
      <c r="V24" s="26"/>
      <c r="W24" s="26"/>
    </row>
    <row r="25" spans="2:23" ht="30" x14ac:dyDescent="0.25">
      <c r="B25" s="217"/>
      <c r="C25" s="218"/>
      <c r="D25" s="8" t="s">
        <v>39</v>
      </c>
      <c r="E25" s="8">
        <v>75528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16">
        <f t="shared" si="3"/>
        <v>75528</v>
      </c>
      <c r="R25" s="26"/>
      <c r="S25" s="26"/>
      <c r="T25" s="32"/>
      <c r="U25" s="33"/>
      <c r="V25" s="26"/>
      <c r="W25" s="26"/>
    </row>
    <row r="26" spans="2:23" ht="30" x14ac:dyDescent="0.25">
      <c r="B26" s="217"/>
      <c r="C26" s="218"/>
      <c r="D26" s="8" t="s">
        <v>41</v>
      </c>
      <c r="E26" s="14">
        <v>30408.58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16">
        <f t="shared" si="3"/>
        <v>30408.58</v>
      </c>
      <c r="R26" s="26"/>
      <c r="S26" s="26"/>
      <c r="T26" s="32"/>
      <c r="U26" s="38"/>
      <c r="V26" s="26"/>
      <c r="W26" s="26"/>
    </row>
    <row r="27" spans="2:23" ht="39" thickBot="1" x14ac:dyDescent="0.3">
      <c r="B27" s="217"/>
      <c r="C27" s="218"/>
      <c r="D27" s="76" t="s">
        <v>42</v>
      </c>
      <c r="E27" s="14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16">
        <f t="shared" si="3"/>
        <v>0</v>
      </c>
      <c r="R27" s="26"/>
      <c r="S27" s="26"/>
      <c r="T27" s="32"/>
      <c r="U27" s="38"/>
      <c r="V27" s="26"/>
      <c r="W27" s="26"/>
    </row>
    <row r="28" spans="2:23" ht="53.25" customHeight="1" thickBot="1" x14ac:dyDescent="0.3">
      <c r="B28" s="217"/>
      <c r="C28" s="218"/>
      <c r="D28" s="76" t="s">
        <v>43</v>
      </c>
      <c r="E28" s="14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16">
        <f t="shared" si="3"/>
        <v>0</v>
      </c>
      <c r="R28" s="26"/>
      <c r="S28" s="26"/>
      <c r="T28" s="32"/>
      <c r="U28" s="38"/>
      <c r="V28" s="26"/>
      <c r="W28" s="26"/>
    </row>
    <row r="29" spans="2:23" ht="39" customHeight="1" thickBot="1" x14ac:dyDescent="0.3">
      <c r="B29" s="217"/>
      <c r="C29" s="218"/>
      <c r="D29" s="76" t="s">
        <v>44</v>
      </c>
      <c r="E29" s="14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16">
        <f t="shared" si="3"/>
        <v>0</v>
      </c>
      <c r="R29" s="26"/>
      <c r="S29" s="26"/>
      <c r="T29" s="32"/>
      <c r="U29" s="38"/>
      <c r="V29" s="26"/>
      <c r="W29" s="26"/>
    </row>
    <row r="30" spans="2:23" ht="39" thickBot="1" x14ac:dyDescent="0.3">
      <c r="B30" s="217"/>
      <c r="C30" s="218"/>
      <c r="D30" s="76" t="s">
        <v>45</v>
      </c>
      <c r="E30" s="14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16">
        <f t="shared" si="3"/>
        <v>0</v>
      </c>
      <c r="R30" s="26"/>
      <c r="S30" s="26"/>
      <c r="T30" s="32"/>
      <c r="U30" s="38"/>
      <c r="V30" s="26"/>
      <c r="W30" s="26"/>
    </row>
    <row r="31" spans="2:23" ht="45" x14ac:dyDescent="0.25">
      <c r="B31" s="217"/>
      <c r="C31" s="218"/>
      <c r="D31" s="8" t="s">
        <v>90</v>
      </c>
      <c r="E31" s="14">
        <v>5846.16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16">
        <f t="shared" si="3"/>
        <v>5846.16</v>
      </c>
      <c r="R31" s="26"/>
      <c r="S31" s="26"/>
      <c r="T31" s="32"/>
      <c r="U31" s="38"/>
      <c r="V31" s="26"/>
      <c r="W31" s="26"/>
    </row>
    <row r="32" spans="2:23" ht="30" x14ac:dyDescent="0.25">
      <c r="B32" s="217"/>
      <c r="C32" s="218"/>
      <c r="D32" s="8" t="s">
        <v>48</v>
      </c>
      <c r="E32" s="13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16">
        <f t="shared" si="3"/>
        <v>0</v>
      </c>
      <c r="R32" s="26"/>
      <c r="S32" s="26"/>
      <c r="T32" s="32"/>
      <c r="U32" s="38"/>
      <c r="V32" s="26"/>
      <c r="W32" s="26"/>
    </row>
    <row r="33" spans="2:23" ht="26.25" thickBot="1" x14ac:dyDescent="0.3">
      <c r="B33" s="217"/>
      <c r="C33" s="218"/>
      <c r="D33" s="76" t="s">
        <v>49</v>
      </c>
      <c r="E33" s="13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16">
        <f t="shared" si="3"/>
        <v>0</v>
      </c>
      <c r="R33" s="26"/>
      <c r="S33" s="26"/>
      <c r="T33" s="32"/>
      <c r="U33" s="38"/>
      <c r="V33" s="26"/>
      <c r="W33" s="26"/>
    </row>
    <row r="34" spans="2:23" ht="26.25" thickBot="1" x14ac:dyDescent="0.3">
      <c r="B34" s="217"/>
      <c r="C34" s="218"/>
      <c r="D34" s="76" t="s">
        <v>50</v>
      </c>
      <c r="E34" s="13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6">
        <f t="shared" si="3"/>
        <v>0</v>
      </c>
      <c r="R34" s="26"/>
      <c r="S34" s="26"/>
      <c r="T34" s="32"/>
      <c r="U34" s="38"/>
      <c r="V34" s="28"/>
      <c r="W34" s="26"/>
    </row>
    <row r="35" spans="2:23" ht="51.75" customHeight="1" thickBot="1" x14ac:dyDescent="0.3">
      <c r="B35" s="217"/>
      <c r="C35" s="218"/>
      <c r="D35" s="76" t="s">
        <v>51</v>
      </c>
      <c r="E35" s="13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6">
        <f t="shared" si="3"/>
        <v>0</v>
      </c>
      <c r="R35" s="26"/>
      <c r="S35" s="26"/>
      <c r="T35" s="32"/>
      <c r="U35" s="38"/>
      <c r="V35" s="26"/>
      <c r="W35" s="26"/>
    </row>
    <row r="36" spans="2:23" ht="30" x14ac:dyDescent="0.25">
      <c r="B36" s="213"/>
      <c r="C36" s="214"/>
      <c r="D36" s="8" t="s">
        <v>52</v>
      </c>
      <c r="E36" s="8"/>
      <c r="F36" s="8"/>
      <c r="G36" s="15"/>
      <c r="H36" s="8"/>
      <c r="I36" s="8"/>
      <c r="J36" s="8"/>
      <c r="K36" s="8"/>
      <c r="L36" s="8"/>
      <c r="M36" s="8"/>
      <c r="N36" s="8"/>
      <c r="O36" s="8"/>
      <c r="P36" s="8"/>
      <c r="Q36" s="16">
        <f t="shared" si="3"/>
        <v>0</v>
      </c>
      <c r="R36" s="26"/>
      <c r="S36" s="26"/>
      <c r="T36" s="32"/>
      <c r="U36" s="33"/>
      <c r="V36" s="26"/>
      <c r="W36" s="26"/>
    </row>
    <row r="37" spans="2:23" ht="33.75" customHeight="1" x14ac:dyDescent="0.25">
      <c r="B37" s="5">
        <v>611</v>
      </c>
      <c r="C37" s="6">
        <v>226</v>
      </c>
      <c r="D37" s="7" t="s">
        <v>53</v>
      </c>
      <c r="E37" s="12">
        <f>E38+E39+E40+E41+E42+E45+E46+E47</f>
        <v>19650</v>
      </c>
      <c r="F37" s="12">
        <f>F38+F39+F40+F41+F42+F45+F46+F47</f>
        <v>0</v>
      </c>
      <c r="G37" s="12">
        <f t="shared" ref="G37:P37" si="4">G38+G39+G40+G41+G42+G45+G46+G47</f>
        <v>0</v>
      </c>
      <c r="H37" s="12">
        <f t="shared" si="4"/>
        <v>0</v>
      </c>
      <c r="I37" s="12">
        <f t="shared" si="4"/>
        <v>0</v>
      </c>
      <c r="J37" s="12">
        <f t="shared" si="4"/>
        <v>0</v>
      </c>
      <c r="K37" s="12">
        <f t="shared" si="4"/>
        <v>0</v>
      </c>
      <c r="L37" s="12">
        <f t="shared" si="4"/>
        <v>0</v>
      </c>
      <c r="M37" s="12">
        <f t="shared" si="4"/>
        <v>0</v>
      </c>
      <c r="N37" s="12">
        <f t="shared" si="4"/>
        <v>0</v>
      </c>
      <c r="O37" s="12">
        <f t="shared" si="4"/>
        <v>0</v>
      </c>
      <c r="P37" s="12">
        <f t="shared" si="4"/>
        <v>0</v>
      </c>
      <c r="Q37" s="29">
        <f>SUM(Q38:Q47)</f>
        <v>19650</v>
      </c>
      <c r="R37" s="35"/>
      <c r="S37" s="35"/>
      <c r="T37" s="36"/>
      <c r="U37" s="31"/>
      <c r="V37" s="35"/>
      <c r="W37" s="26"/>
    </row>
    <row r="38" spans="2:23" ht="15.75" x14ac:dyDescent="0.25">
      <c r="B38" s="215" t="s">
        <v>54</v>
      </c>
      <c r="C38" s="216"/>
      <c r="D38" s="8" t="s">
        <v>55</v>
      </c>
      <c r="E38" s="8"/>
      <c r="F38" s="8"/>
      <c r="G38" s="8"/>
      <c r="H38" s="8"/>
      <c r="I38" s="8"/>
      <c r="J38" s="14"/>
      <c r="K38" s="8"/>
      <c r="L38" s="8"/>
      <c r="M38" s="8"/>
      <c r="N38" s="8"/>
      <c r="O38" s="8"/>
      <c r="P38" s="8"/>
      <c r="Q38" s="16">
        <f t="shared" ref="Q38:Q47" si="5">SUM(E38:P38)</f>
        <v>0</v>
      </c>
      <c r="R38" s="26"/>
      <c r="S38" s="26"/>
      <c r="T38" s="32"/>
      <c r="U38" s="38"/>
      <c r="V38" s="26"/>
      <c r="W38" s="26"/>
    </row>
    <row r="39" spans="2:23" ht="30" x14ac:dyDescent="0.25">
      <c r="B39" s="217"/>
      <c r="C39" s="218"/>
      <c r="D39" s="8" t="s">
        <v>56</v>
      </c>
      <c r="E39" s="16">
        <v>10150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16">
        <f t="shared" si="5"/>
        <v>10150</v>
      </c>
      <c r="R39" s="26"/>
      <c r="S39" s="26"/>
      <c r="T39" s="32"/>
      <c r="U39" s="38"/>
      <c r="V39" s="26"/>
      <c r="W39" s="26"/>
    </row>
    <row r="40" spans="2:23" ht="30" x14ac:dyDescent="0.25">
      <c r="B40" s="217"/>
      <c r="C40" s="218"/>
      <c r="D40" s="8" t="s">
        <v>57</v>
      </c>
      <c r="E40" s="13">
        <v>2500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16">
        <f t="shared" si="5"/>
        <v>2500</v>
      </c>
      <c r="R40" s="26"/>
      <c r="S40" s="26"/>
      <c r="T40" s="32"/>
      <c r="U40" s="33"/>
      <c r="V40" s="26"/>
      <c r="W40" s="26"/>
    </row>
    <row r="41" spans="2:23" ht="30" x14ac:dyDescent="0.25">
      <c r="B41" s="217"/>
      <c r="C41" s="218"/>
      <c r="D41" s="8" t="s">
        <v>58</v>
      </c>
      <c r="E41" s="8"/>
      <c r="F41" s="8"/>
      <c r="G41" s="8"/>
      <c r="H41" s="8"/>
      <c r="I41" s="8"/>
      <c r="J41" s="8"/>
      <c r="K41" s="8"/>
      <c r="L41" s="13">
        <v>0</v>
      </c>
      <c r="M41" s="8"/>
      <c r="N41" s="8"/>
      <c r="O41" s="8"/>
      <c r="P41" s="8"/>
      <c r="Q41" s="16">
        <f t="shared" si="5"/>
        <v>0</v>
      </c>
      <c r="R41" s="28"/>
      <c r="S41" s="28"/>
      <c r="T41" s="40"/>
      <c r="U41" s="41"/>
      <c r="V41" s="26"/>
      <c r="W41" s="26"/>
    </row>
    <row r="42" spans="2:23" ht="30" x14ac:dyDescent="0.25">
      <c r="B42" s="217"/>
      <c r="C42" s="218"/>
      <c r="D42" s="8" t="s">
        <v>59</v>
      </c>
      <c r="E42" s="13">
        <v>7000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6">
        <f t="shared" si="5"/>
        <v>7000</v>
      </c>
      <c r="R42" s="26"/>
      <c r="S42" s="26"/>
      <c r="T42" s="32"/>
      <c r="U42" s="38"/>
      <c r="V42" s="26"/>
      <c r="W42" s="26"/>
    </row>
    <row r="43" spans="2:23" ht="15" customHeight="1" thickBot="1" x14ac:dyDescent="0.3">
      <c r="B43" s="217"/>
      <c r="C43" s="218"/>
      <c r="D43" s="76" t="s">
        <v>60</v>
      </c>
      <c r="E43" s="13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6">
        <f t="shared" si="5"/>
        <v>0</v>
      </c>
      <c r="R43" s="26"/>
      <c r="S43" s="26"/>
      <c r="T43" s="32"/>
      <c r="U43" s="38"/>
      <c r="V43" s="26"/>
      <c r="W43" s="26"/>
    </row>
    <row r="44" spans="2:23" ht="16.5" thickBot="1" x14ac:dyDescent="0.3">
      <c r="B44" s="217"/>
      <c r="C44" s="218"/>
      <c r="D44" s="76" t="s">
        <v>61</v>
      </c>
      <c r="E44" s="13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16">
        <f t="shared" si="5"/>
        <v>0</v>
      </c>
      <c r="R44" s="26"/>
      <c r="S44" s="26"/>
      <c r="T44" s="32"/>
      <c r="U44" s="38"/>
      <c r="V44" s="26"/>
      <c r="W44" s="26"/>
    </row>
    <row r="45" spans="2:23" ht="15.75" thickBot="1" x14ac:dyDescent="0.3">
      <c r="B45" s="217"/>
      <c r="C45" s="218"/>
      <c r="D45" s="76" t="s">
        <v>62</v>
      </c>
      <c r="E45" s="8"/>
      <c r="F45" s="8"/>
      <c r="G45" s="8"/>
      <c r="H45" s="17"/>
      <c r="I45" s="8"/>
      <c r="J45" s="8"/>
      <c r="K45" s="8"/>
      <c r="L45" s="8"/>
      <c r="M45" s="8"/>
      <c r="N45" s="8"/>
      <c r="O45" s="8"/>
      <c r="P45" s="8"/>
      <c r="Q45" s="16">
        <f t="shared" si="5"/>
        <v>0</v>
      </c>
      <c r="R45" s="26"/>
      <c r="S45" s="26"/>
      <c r="T45" s="32"/>
      <c r="U45" s="38"/>
      <c r="V45" s="26"/>
      <c r="W45" s="26"/>
    </row>
    <row r="46" spans="2:23" ht="45" x14ac:dyDescent="0.25">
      <c r="B46" s="217"/>
      <c r="C46" s="218"/>
      <c r="D46" s="8" t="s">
        <v>63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16">
        <f t="shared" si="5"/>
        <v>0</v>
      </c>
      <c r="R46" s="26"/>
      <c r="S46" s="26"/>
      <c r="T46" s="32"/>
      <c r="U46" s="33"/>
      <c r="V46" s="26"/>
      <c r="W46" s="26"/>
    </row>
    <row r="47" spans="2:23" ht="76.5" customHeight="1" x14ac:dyDescent="0.25">
      <c r="B47" s="213"/>
      <c r="C47" s="214"/>
      <c r="D47" s="8" t="s">
        <v>64</v>
      </c>
      <c r="E47" s="8"/>
      <c r="F47" s="8"/>
      <c r="G47" s="8"/>
      <c r="H47" s="8"/>
      <c r="I47" s="8"/>
      <c r="J47" s="8"/>
      <c r="K47" s="8"/>
      <c r="L47" s="8"/>
      <c r="M47" s="13"/>
      <c r="N47" s="8"/>
      <c r="O47" s="8"/>
      <c r="P47" s="8"/>
      <c r="Q47" s="16">
        <f t="shared" si="5"/>
        <v>0</v>
      </c>
      <c r="R47" s="26"/>
      <c r="S47" s="26"/>
      <c r="T47" s="32"/>
      <c r="U47" s="33"/>
      <c r="V47" s="28"/>
      <c r="W47" s="26"/>
    </row>
    <row r="48" spans="2:23" ht="15.75" x14ac:dyDescent="0.25">
      <c r="B48" s="5">
        <v>611</v>
      </c>
      <c r="C48" s="6">
        <v>227</v>
      </c>
      <c r="D48" s="7" t="s">
        <v>65</v>
      </c>
      <c r="E48" s="7">
        <f>E49+E50+E51</f>
        <v>33756.18</v>
      </c>
      <c r="F48" s="7"/>
      <c r="G48" s="7"/>
      <c r="H48" s="7"/>
      <c r="I48" s="7"/>
      <c r="J48" s="7"/>
      <c r="K48" s="7"/>
      <c r="L48" s="7"/>
      <c r="M48" s="21">
        <f>M49+M51</f>
        <v>0</v>
      </c>
      <c r="N48" s="7"/>
      <c r="O48" s="7"/>
      <c r="P48" s="7">
        <f>P50</f>
        <v>0</v>
      </c>
      <c r="Q48" s="42">
        <f>Q49+Q51+Q50</f>
        <v>33756.18</v>
      </c>
      <c r="R48" s="35"/>
      <c r="S48" s="35"/>
      <c r="T48" s="36"/>
      <c r="U48" s="31"/>
      <c r="V48" s="26"/>
      <c r="W48" s="26"/>
    </row>
    <row r="49" spans="2:23" ht="30" x14ac:dyDescent="0.25">
      <c r="B49" s="215" t="s">
        <v>20</v>
      </c>
      <c r="C49" s="216"/>
      <c r="D49" s="8" t="s">
        <v>66</v>
      </c>
      <c r="E49" s="8">
        <v>5000</v>
      </c>
      <c r="F49" s="8"/>
      <c r="G49" s="8"/>
      <c r="H49" s="8"/>
      <c r="I49" s="8"/>
      <c r="J49" s="8"/>
      <c r="K49" s="8"/>
      <c r="L49" s="8"/>
      <c r="M49" s="16"/>
      <c r="N49" s="8"/>
      <c r="O49" s="8"/>
      <c r="P49" s="8"/>
      <c r="Q49" s="16">
        <f>SUM(E49:P49)</f>
        <v>5000</v>
      </c>
      <c r="R49" s="26"/>
      <c r="S49" s="26"/>
      <c r="T49" s="32"/>
      <c r="U49" s="33"/>
      <c r="V49" s="26"/>
      <c r="W49" s="26"/>
    </row>
    <row r="50" spans="2:23" ht="30" x14ac:dyDescent="0.25">
      <c r="B50" s="217"/>
      <c r="C50" s="218"/>
      <c r="D50" s="8" t="s">
        <v>91</v>
      </c>
      <c r="E50" s="8">
        <v>17600</v>
      </c>
      <c r="F50" s="8"/>
      <c r="G50" s="8"/>
      <c r="H50" s="8"/>
      <c r="I50" s="8"/>
      <c r="J50" s="8"/>
      <c r="K50" s="8"/>
      <c r="L50" s="8"/>
      <c r="M50" s="16"/>
      <c r="N50" s="8"/>
      <c r="O50" s="8"/>
      <c r="P50" s="8"/>
      <c r="Q50" s="16">
        <f>SUM(E50:P50)</f>
        <v>17600</v>
      </c>
      <c r="R50" s="26"/>
      <c r="S50" s="26"/>
      <c r="T50" s="32"/>
      <c r="U50" s="38"/>
      <c r="V50" s="26"/>
      <c r="W50" s="26"/>
    </row>
    <row r="51" spans="2:23" ht="30" x14ac:dyDescent="0.25">
      <c r="B51" s="213"/>
      <c r="C51" s="214"/>
      <c r="D51" s="8" t="s">
        <v>68</v>
      </c>
      <c r="E51" s="8">
        <v>11156.18</v>
      </c>
      <c r="F51" s="8"/>
      <c r="G51" s="8"/>
      <c r="H51" s="8"/>
      <c r="I51" s="8"/>
      <c r="J51" s="8"/>
      <c r="K51" s="8"/>
      <c r="L51" s="8"/>
      <c r="M51" s="16"/>
      <c r="N51" s="8"/>
      <c r="O51" s="8"/>
      <c r="P51" s="8"/>
      <c r="Q51" s="16">
        <f>SUM(E51:P51)</f>
        <v>11156.18</v>
      </c>
      <c r="R51" s="26"/>
      <c r="S51" s="26"/>
      <c r="T51" s="32"/>
      <c r="U51" s="33"/>
      <c r="V51" s="28"/>
      <c r="W51" s="26"/>
    </row>
    <row r="52" spans="2:23" ht="63" x14ac:dyDescent="0.25">
      <c r="B52" s="5">
        <v>611</v>
      </c>
      <c r="C52" s="6">
        <v>290</v>
      </c>
      <c r="D52" s="7" t="s">
        <v>69</v>
      </c>
      <c r="E52" s="18">
        <v>55668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18">
        <f>E52+M52</f>
        <v>55668</v>
      </c>
      <c r="R52" s="35"/>
      <c r="S52" s="35"/>
      <c r="T52" s="36"/>
      <c r="U52" s="38"/>
      <c r="V52" s="35"/>
      <c r="W52" s="26"/>
    </row>
    <row r="53" spans="2:23" ht="15.75" x14ac:dyDescent="0.25">
      <c r="B53" s="211" t="s">
        <v>20</v>
      </c>
      <c r="C53" s="212"/>
      <c r="D53" s="19" t="s">
        <v>92</v>
      </c>
      <c r="E53" s="20">
        <v>55668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20">
        <v>55668</v>
      </c>
      <c r="R53" s="28"/>
      <c r="S53" s="28"/>
      <c r="T53" s="40"/>
      <c r="U53" s="34"/>
      <c r="V53" s="28"/>
      <c r="W53" s="26"/>
    </row>
    <row r="54" spans="2:23" ht="63" x14ac:dyDescent="0.25">
      <c r="B54" s="5">
        <v>611</v>
      </c>
      <c r="C54" s="6">
        <v>342</v>
      </c>
      <c r="D54" s="7" t="s">
        <v>70</v>
      </c>
      <c r="E54" s="7">
        <f>E55</f>
        <v>331698</v>
      </c>
      <c r="F54" s="7">
        <f t="shared" ref="F54:Q54" si="6">F55</f>
        <v>0</v>
      </c>
      <c r="G54" s="7">
        <f t="shared" si="6"/>
        <v>0</v>
      </c>
      <c r="H54" s="7">
        <f t="shared" si="6"/>
        <v>51483.77</v>
      </c>
      <c r="I54" s="7">
        <f t="shared" si="6"/>
        <v>0</v>
      </c>
      <c r="J54" s="7">
        <f t="shared" si="6"/>
        <v>0</v>
      </c>
      <c r="K54" s="7">
        <f t="shared" si="6"/>
        <v>0</v>
      </c>
      <c r="L54" s="7">
        <f t="shared" si="6"/>
        <v>0</v>
      </c>
      <c r="M54" s="7">
        <f t="shared" si="6"/>
        <v>0</v>
      </c>
      <c r="N54" s="7">
        <f t="shared" si="6"/>
        <v>0</v>
      </c>
      <c r="O54" s="7">
        <f t="shared" si="6"/>
        <v>0</v>
      </c>
      <c r="P54" s="7">
        <f t="shared" si="6"/>
        <v>0</v>
      </c>
      <c r="Q54" s="43">
        <f t="shared" si="6"/>
        <v>383181.77</v>
      </c>
      <c r="R54" s="35"/>
      <c r="S54" s="35"/>
      <c r="T54" s="36"/>
      <c r="U54" s="31"/>
      <c r="V54" s="35"/>
      <c r="W54" s="26"/>
    </row>
    <row r="55" spans="2:23" ht="45" x14ac:dyDescent="0.25">
      <c r="B55" s="213"/>
      <c r="C55" s="214"/>
      <c r="D55" s="8" t="s">
        <v>71</v>
      </c>
      <c r="E55" s="44">
        <v>331698</v>
      </c>
      <c r="F55" s="44"/>
      <c r="G55" s="44"/>
      <c r="H55" s="101">
        <v>51483.77</v>
      </c>
      <c r="I55" s="8"/>
      <c r="J55" s="8"/>
      <c r="K55" s="8"/>
      <c r="L55" s="8"/>
      <c r="M55" s="8"/>
      <c r="N55" s="8"/>
      <c r="O55" s="8"/>
      <c r="P55" s="8"/>
      <c r="Q55" s="16">
        <f>SUM(E55:P55)</f>
        <v>383181.77</v>
      </c>
      <c r="R55" s="26"/>
      <c r="S55" s="53"/>
      <c r="T55" s="32"/>
      <c r="U55" s="38"/>
      <c r="V55" s="102">
        <f>H55</f>
        <v>51483.77</v>
      </c>
      <c r="W55" s="26"/>
    </row>
    <row r="56" spans="2:23" ht="78.75" x14ac:dyDescent="0.25">
      <c r="B56" s="5">
        <v>611</v>
      </c>
      <c r="C56" s="6">
        <v>343</v>
      </c>
      <c r="D56" s="7" t="s">
        <v>73</v>
      </c>
      <c r="E56" s="12">
        <f>E57+E58</f>
        <v>1200078.24</v>
      </c>
      <c r="F56" s="7"/>
      <c r="G56" s="12"/>
      <c r="H56" s="7"/>
      <c r="I56" s="7"/>
      <c r="J56" s="12">
        <f>J58</f>
        <v>0</v>
      </c>
      <c r="K56" s="7"/>
      <c r="L56" s="7"/>
      <c r="M56" s="7"/>
      <c r="N56" s="7"/>
      <c r="O56" s="7"/>
      <c r="P56" s="7"/>
      <c r="Q56" s="54">
        <f>Q57+Q58</f>
        <v>1200078.24</v>
      </c>
      <c r="R56" s="35"/>
      <c r="S56" s="55"/>
      <c r="T56" s="36"/>
      <c r="U56" s="31"/>
      <c r="V56" s="35"/>
      <c r="W56" s="26"/>
    </row>
    <row r="57" spans="2:23" ht="45" x14ac:dyDescent="0.25">
      <c r="B57" s="215" t="s">
        <v>20</v>
      </c>
      <c r="C57" s="216"/>
      <c r="D57" s="8" t="s">
        <v>74</v>
      </c>
      <c r="E57" s="8">
        <v>310768.40999999997</v>
      </c>
      <c r="F57" s="8"/>
      <c r="G57" s="45"/>
      <c r="H57" s="8"/>
      <c r="I57" s="8"/>
      <c r="J57" s="8"/>
      <c r="K57" s="8"/>
      <c r="L57" s="8"/>
      <c r="M57" s="8"/>
      <c r="N57" s="8"/>
      <c r="O57" s="8"/>
      <c r="P57" s="8"/>
      <c r="Q57" s="16">
        <f>SUM(E57:P57)</f>
        <v>310768.40999999997</v>
      </c>
      <c r="R57" s="26"/>
      <c r="S57" s="26"/>
      <c r="T57" s="32"/>
      <c r="U57" s="38"/>
      <c r="V57" s="26"/>
      <c r="W57" s="26"/>
    </row>
    <row r="58" spans="2:23" ht="45" x14ac:dyDescent="0.25">
      <c r="B58" s="213"/>
      <c r="C58" s="214"/>
      <c r="D58" s="8" t="s">
        <v>75</v>
      </c>
      <c r="E58" s="8">
        <v>889309.83</v>
      </c>
      <c r="F58" s="8"/>
      <c r="G58" s="45"/>
      <c r="H58" s="8"/>
      <c r="I58" s="8"/>
      <c r="J58" s="8"/>
      <c r="K58" s="8"/>
      <c r="L58" s="8"/>
      <c r="M58" s="8"/>
      <c r="N58" s="8"/>
      <c r="O58" s="8"/>
      <c r="P58" s="8"/>
      <c r="Q58" s="16">
        <f>SUM(E58:P58)</f>
        <v>889309.83</v>
      </c>
      <c r="R58" s="26"/>
      <c r="S58" s="26"/>
      <c r="T58" s="32"/>
      <c r="U58" s="33"/>
      <c r="V58" s="26"/>
      <c r="W58" s="26"/>
    </row>
    <row r="59" spans="2:23" ht="94.5" x14ac:dyDescent="0.25">
      <c r="B59" s="5">
        <v>611</v>
      </c>
      <c r="C59" s="6">
        <v>346</v>
      </c>
      <c r="D59" s="7" t="s">
        <v>76</v>
      </c>
      <c r="E59" s="12">
        <f>E60+E61+E62+E63</f>
        <v>75000</v>
      </c>
      <c r="F59" s="12">
        <f t="shared" ref="F59:P59" si="7">F63</f>
        <v>0</v>
      </c>
      <c r="G59" s="12">
        <f t="shared" si="7"/>
        <v>0</v>
      </c>
      <c r="H59" s="12">
        <f t="shared" si="7"/>
        <v>0</v>
      </c>
      <c r="I59" s="12">
        <f t="shared" si="7"/>
        <v>0</v>
      </c>
      <c r="J59" s="12">
        <f t="shared" si="7"/>
        <v>0</v>
      </c>
      <c r="K59" s="12">
        <f t="shared" si="7"/>
        <v>0</v>
      </c>
      <c r="L59" s="12">
        <f t="shared" si="7"/>
        <v>0</v>
      </c>
      <c r="M59" s="12">
        <f t="shared" si="7"/>
        <v>0</v>
      </c>
      <c r="N59" s="12">
        <f t="shared" si="7"/>
        <v>0</v>
      </c>
      <c r="O59" s="12">
        <f t="shared" si="7"/>
        <v>0</v>
      </c>
      <c r="P59" s="12">
        <f t="shared" si="7"/>
        <v>0</v>
      </c>
      <c r="Q59" s="56">
        <f>SUM(E59:P59)</f>
        <v>75000</v>
      </c>
      <c r="R59" s="35"/>
      <c r="S59" s="35"/>
      <c r="T59" s="36"/>
      <c r="U59" s="31"/>
      <c r="V59" s="35"/>
      <c r="W59" s="26"/>
    </row>
    <row r="60" spans="2:23" ht="26.25" thickBot="1" x14ac:dyDescent="0.3">
      <c r="B60" s="223"/>
      <c r="C60" s="224"/>
      <c r="D60" s="76" t="s">
        <v>77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16">
        <f t="shared" ref="Q60:Q63" si="8">SUM(E60:P60)</f>
        <v>0</v>
      </c>
      <c r="R60" s="28"/>
      <c r="S60" s="28"/>
      <c r="T60" s="40"/>
      <c r="U60" s="31"/>
      <c r="V60" s="26"/>
      <c r="W60" s="26"/>
    </row>
    <row r="61" spans="2:23" ht="51.75" thickBot="1" x14ac:dyDescent="0.3">
      <c r="B61" s="225"/>
      <c r="C61" s="226"/>
      <c r="D61" s="76" t="s">
        <v>78</v>
      </c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16">
        <f t="shared" si="8"/>
        <v>0</v>
      </c>
      <c r="R61" s="28"/>
      <c r="S61" s="28"/>
      <c r="T61" s="40"/>
      <c r="U61" s="31"/>
      <c r="V61" s="35"/>
      <c r="W61" s="26"/>
    </row>
    <row r="62" spans="2:23" ht="75" x14ac:dyDescent="0.25">
      <c r="B62" s="225"/>
      <c r="C62" s="226"/>
      <c r="D62" s="8" t="s">
        <v>79</v>
      </c>
      <c r="E62" s="48">
        <v>75000</v>
      </c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16">
        <f t="shared" si="8"/>
        <v>75000</v>
      </c>
      <c r="R62" s="28"/>
      <c r="S62" s="28"/>
      <c r="T62" s="40"/>
      <c r="U62" s="31"/>
      <c r="V62" s="62"/>
      <c r="W62" s="26"/>
    </row>
    <row r="63" spans="2:23" ht="60" x14ac:dyDescent="0.25">
      <c r="B63" s="227"/>
      <c r="C63" s="228"/>
      <c r="D63" s="64" t="s">
        <v>80</v>
      </c>
      <c r="E63" s="49"/>
      <c r="F63" s="8"/>
      <c r="G63" s="49"/>
      <c r="H63" s="8"/>
      <c r="I63" s="8"/>
      <c r="J63" s="8"/>
      <c r="K63" s="8"/>
      <c r="L63" s="8"/>
      <c r="M63" s="8"/>
      <c r="N63" s="8"/>
      <c r="O63" s="8"/>
      <c r="P63" s="8"/>
      <c r="Q63" s="16">
        <f t="shared" si="8"/>
        <v>0</v>
      </c>
      <c r="R63" s="26"/>
      <c r="S63" s="26"/>
      <c r="T63" s="32"/>
      <c r="U63" s="33"/>
      <c r="V63" s="62"/>
      <c r="W63" s="26"/>
    </row>
    <row r="64" spans="2:23" ht="77.25" thickBot="1" x14ac:dyDescent="0.3">
      <c r="B64" s="93">
        <v>611</v>
      </c>
      <c r="C64" s="93">
        <v>349</v>
      </c>
      <c r="D64" s="95" t="s">
        <v>81</v>
      </c>
      <c r="E64" s="96">
        <f>E65+E66</f>
        <v>7356.48</v>
      </c>
      <c r="F64" s="46"/>
      <c r="G64" s="96"/>
      <c r="H64" s="46"/>
      <c r="I64" s="46"/>
      <c r="J64" s="46"/>
      <c r="K64" s="46"/>
      <c r="L64" s="46"/>
      <c r="M64" s="46"/>
      <c r="N64" s="46"/>
      <c r="O64" s="46"/>
      <c r="P64" s="46"/>
      <c r="Q64" s="56">
        <f>SUM(E64:P64)</f>
        <v>7356.48</v>
      </c>
      <c r="R64" s="35"/>
      <c r="S64" s="35"/>
      <c r="T64" s="36"/>
      <c r="U64" s="33"/>
      <c r="V64" s="35"/>
      <c r="W64" s="26"/>
    </row>
    <row r="65" spans="2:23" ht="39" thickBot="1" x14ac:dyDescent="0.3">
      <c r="B65" s="215"/>
      <c r="C65" s="216"/>
      <c r="D65" s="76" t="s">
        <v>82</v>
      </c>
      <c r="E65" s="49">
        <v>7356.48</v>
      </c>
      <c r="F65" s="8"/>
      <c r="G65" s="49"/>
      <c r="H65" s="8"/>
      <c r="I65" s="8"/>
      <c r="J65" s="8"/>
      <c r="K65" s="8"/>
      <c r="L65" s="8"/>
      <c r="M65" s="8"/>
      <c r="N65" s="8"/>
      <c r="O65" s="8"/>
      <c r="P65" s="8"/>
      <c r="Q65" s="16">
        <f t="shared" ref="Q65:Q66" si="9">SUM(E65:P65)</f>
        <v>7356.48</v>
      </c>
      <c r="R65" s="26"/>
      <c r="S65" s="26"/>
      <c r="T65" s="32"/>
      <c r="U65" s="33"/>
      <c r="V65" s="28">
        <f>V19</f>
        <v>0</v>
      </c>
      <c r="W65" s="26"/>
    </row>
    <row r="66" spans="2:23" ht="51.75" thickBot="1" x14ac:dyDescent="0.3">
      <c r="B66" s="213"/>
      <c r="C66" s="214"/>
      <c r="D66" s="76" t="s">
        <v>83</v>
      </c>
      <c r="E66" s="49"/>
      <c r="F66" s="8"/>
      <c r="G66" s="49"/>
      <c r="H66" s="8"/>
      <c r="I66" s="8"/>
      <c r="J66" s="8"/>
      <c r="K66" s="8"/>
      <c r="L66" s="8"/>
      <c r="M66" s="8"/>
      <c r="N66" s="8"/>
      <c r="O66" s="8"/>
      <c r="P66" s="8"/>
      <c r="Q66" s="16">
        <f t="shared" si="9"/>
        <v>0</v>
      </c>
      <c r="R66" s="26"/>
      <c r="S66" s="26"/>
      <c r="T66" s="32"/>
      <c r="U66" s="33"/>
      <c r="V66" s="26"/>
      <c r="W66" s="26"/>
    </row>
    <row r="67" spans="2:23" ht="15.75" x14ac:dyDescent="0.25">
      <c r="B67" s="222" t="s">
        <v>84</v>
      </c>
      <c r="C67" s="222"/>
      <c r="D67" s="222"/>
      <c r="E67" s="50">
        <f>E59+E56+E54+E52+E48+E37+E19+E14+E9+E64</f>
        <v>2208188.2200000002</v>
      </c>
      <c r="F67" s="50">
        <f t="shared" ref="F67:P67" si="10">F59+F56+F54+F52+F48+F37+F19+F14+F9</f>
        <v>0</v>
      </c>
      <c r="G67" s="50">
        <f t="shared" si="10"/>
        <v>0</v>
      </c>
      <c r="H67" s="50">
        <f t="shared" si="10"/>
        <v>212486.49</v>
      </c>
      <c r="I67" s="50">
        <f t="shared" si="10"/>
        <v>0</v>
      </c>
      <c r="J67" s="50">
        <f t="shared" si="10"/>
        <v>0</v>
      </c>
      <c r="K67" s="50">
        <f t="shared" si="10"/>
        <v>0</v>
      </c>
      <c r="L67" s="50">
        <f t="shared" si="10"/>
        <v>0</v>
      </c>
      <c r="M67" s="50">
        <f t="shared" si="10"/>
        <v>0</v>
      </c>
      <c r="N67" s="50">
        <f t="shared" si="10"/>
        <v>0</v>
      </c>
      <c r="O67" s="50">
        <f t="shared" si="10"/>
        <v>0</v>
      </c>
      <c r="P67" s="50">
        <f t="shared" si="10"/>
        <v>0</v>
      </c>
      <c r="Q67" s="57">
        <f>Q9+Q14+Q19+Q37+Q48+Q52+Q54+Q56+Q59+Q64</f>
        <v>2420674.7100000004</v>
      </c>
      <c r="R67" s="35"/>
      <c r="S67" s="35"/>
      <c r="T67" s="36"/>
      <c r="U67" s="31"/>
      <c r="V67" s="35">
        <f>V55+V18+V17+V15</f>
        <v>212486.49</v>
      </c>
      <c r="W67" s="26"/>
    </row>
    <row r="68" spans="2:23" ht="15.75" x14ac:dyDescent="0.25"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</row>
    <row r="69" spans="2:23" x14ac:dyDescent="0.25">
      <c r="U69" s="58">
        <f>U58+U51+U49+U47+U46+U40+U36+U25+U23+U22+U21+U20+U17+U15+U11+U10</f>
        <v>0</v>
      </c>
      <c r="V69" s="63"/>
    </row>
    <row r="70" spans="2:23" x14ac:dyDescent="0.25">
      <c r="P70" s="52"/>
      <c r="Q70" s="52"/>
      <c r="S70" s="59"/>
      <c r="V70" s="63"/>
    </row>
    <row r="71" spans="2:23" x14ac:dyDescent="0.25">
      <c r="V71" s="63"/>
    </row>
  </sheetData>
  <mergeCells count="15">
    <mergeCell ref="B60:C63"/>
    <mergeCell ref="B65:C66"/>
    <mergeCell ref="B67:D67"/>
    <mergeCell ref="B20:C36"/>
    <mergeCell ref="B38:C47"/>
    <mergeCell ref="B49:C51"/>
    <mergeCell ref="B53:C53"/>
    <mergeCell ref="B55:C55"/>
    <mergeCell ref="B57:C58"/>
    <mergeCell ref="B15:C18"/>
    <mergeCell ref="B3:Q3"/>
    <mergeCell ref="B4:Q4"/>
    <mergeCell ref="B5:Q5"/>
    <mergeCell ref="B10:C11"/>
    <mergeCell ref="B13:C13"/>
  </mergeCells>
  <pageMargins left="0.7" right="0.7" top="0.75" bottom="0.75" header="0.3" footer="0.3"/>
  <pageSetup paperSize="9" scale="41" fitToHeight="0" orientation="landscape" r:id="rId1"/>
  <rowBreaks count="1" manualBreakCount="1">
    <brk id="42" max="16383" man="1"/>
  </rowBreaks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W71"/>
  <sheetViews>
    <sheetView view="pageBreakPreview" topLeftCell="A43" zoomScale="90" zoomScaleNormal="80" zoomScaleSheetLayoutView="90" workbookViewId="0">
      <selection activeCell="H13" sqref="H13"/>
    </sheetView>
  </sheetViews>
  <sheetFormatPr defaultColWidth="9" defaultRowHeight="15" x14ac:dyDescent="0.25"/>
  <cols>
    <col min="2" max="2" width="8.5703125" customWidth="1"/>
    <col min="3" max="3" width="8.85546875" customWidth="1"/>
    <col min="4" max="4" width="27.5703125" customWidth="1"/>
    <col min="5" max="5" width="19.28515625" customWidth="1"/>
    <col min="6" max="6" width="16.140625" customWidth="1"/>
    <col min="7" max="7" width="19.7109375" customWidth="1"/>
    <col min="8" max="8" width="16.7109375" customWidth="1"/>
    <col min="9" max="9" width="14.85546875" customWidth="1"/>
    <col min="10" max="10" width="18.140625" customWidth="1"/>
    <col min="11" max="11" width="16.140625" customWidth="1"/>
    <col min="12" max="12" width="14.85546875" customWidth="1"/>
    <col min="13" max="13" width="16.140625" customWidth="1"/>
    <col min="14" max="14" width="15.28515625" customWidth="1"/>
    <col min="15" max="15" width="15.42578125" customWidth="1"/>
    <col min="16" max="16" width="16.140625" customWidth="1"/>
    <col min="17" max="17" width="19.140625" customWidth="1"/>
    <col min="18" max="18" width="10.140625" customWidth="1"/>
    <col min="19" max="19" width="9.85546875" customWidth="1"/>
    <col min="20" max="20" width="8.42578125" customWidth="1"/>
    <col min="21" max="21" width="5.5703125" customWidth="1"/>
    <col min="22" max="22" width="12" customWidth="1"/>
    <col min="23" max="23" width="13" customWidth="1"/>
  </cols>
  <sheetData>
    <row r="3" spans="2:23" x14ac:dyDescent="0.25">
      <c r="B3" s="208" t="s">
        <v>0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</row>
    <row r="4" spans="2:23" x14ac:dyDescent="0.25">
      <c r="B4" s="209" t="s">
        <v>103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</row>
    <row r="5" spans="2:23" ht="15.75" x14ac:dyDescent="0.25">
      <c r="B5" s="210" t="s">
        <v>85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</row>
    <row r="6" spans="2:23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2</v>
      </c>
    </row>
    <row r="7" spans="2:23" ht="102" x14ac:dyDescent="0.25">
      <c r="B7" s="60" t="s">
        <v>3</v>
      </c>
      <c r="C7" s="60" t="s">
        <v>4</v>
      </c>
      <c r="D7" s="2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2" t="s">
        <v>18</v>
      </c>
      <c r="R7" s="22" t="s">
        <v>86</v>
      </c>
      <c r="S7" s="23" t="s">
        <v>87</v>
      </c>
      <c r="T7" s="24" t="s">
        <v>88</v>
      </c>
      <c r="U7" s="25" t="s">
        <v>89</v>
      </c>
      <c r="V7" s="97" t="s">
        <v>101</v>
      </c>
      <c r="W7" s="103" t="s">
        <v>102</v>
      </c>
    </row>
    <row r="8" spans="2:23" x14ac:dyDescent="0.25">
      <c r="B8" s="4">
        <v>1</v>
      </c>
      <c r="C8" s="4">
        <v>2</v>
      </c>
      <c r="D8" s="4">
        <v>3</v>
      </c>
      <c r="E8" s="4">
        <v>4</v>
      </c>
      <c r="F8" s="4">
        <v>5</v>
      </c>
      <c r="G8" s="4">
        <v>6</v>
      </c>
      <c r="H8" s="4">
        <v>7</v>
      </c>
      <c r="I8" s="4">
        <v>8</v>
      </c>
      <c r="J8" s="4">
        <v>9</v>
      </c>
      <c r="K8" s="4">
        <v>10</v>
      </c>
      <c r="L8" s="4">
        <v>11</v>
      </c>
      <c r="M8" s="4">
        <v>12</v>
      </c>
      <c r="N8" s="4">
        <v>13</v>
      </c>
      <c r="O8" s="4">
        <v>14</v>
      </c>
      <c r="P8" s="4">
        <v>15</v>
      </c>
      <c r="Q8" s="4">
        <v>16</v>
      </c>
      <c r="R8" s="26"/>
      <c r="S8" s="26"/>
      <c r="T8" s="26"/>
      <c r="U8" s="27"/>
      <c r="V8" s="26"/>
      <c r="W8" s="26"/>
    </row>
    <row r="9" spans="2:23" ht="15.75" x14ac:dyDescent="0.25">
      <c r="B9" s="5">
        <v>611</v>
      </c>
      <c r="C9" s="6">
        <v>221</v>
      </c>
      <c r="D9" s="107" t="s">
        <v>19</v>
      </c>
      <c r="E9" s="7">
        <f>E10+E11</f>
        <v>29376</v>
      </c>
      <c r="F9" s="7">
        <f t="shared" ref="F9:Q9" si="0">F10+F11</f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0</v>
      </c>
      <c r="N9" s="7">
        <f t="shared" si="0"/>
        <v>0</v>
      </c>
      <c r="O9" s="7">
        <f t="shared" si="0"/>
        <v>0</v>
      </c>
      <c r="P9" s="7">
        <f t="shared" si="0"/>
        <v>0</v>
      </c>
      <c r="Q9" s="29">
        <f t="shared" si="0"/>
        <v>29376</v>
      </c>
      <c r="R9" s="30"/>
      <c r="S9" s="30"/>
      <c r="T9" s="30"/>
      <c r="U9" s="31"/>
      <c r="V9" s="35"/>
      <c r="W9" s="35"/>
    </row>
    <row r="10" spans="2:23" ht="15.75" x14ac:dyDescent="0.25">
      <c r="B10" s="219" t="s">
        <v>20</v>
      </c>
      <c r="C10" s="219"/>
      <c r="D10" s="108" t="s">
        <v>21</v>
      </c>
      <c r="E10" s="8">
        <v>4176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6">
        <f>SUM(E10:P10)</f>
        <v>4176</v>
      </c>
      <c r="R10" s="26"/>
      <c r="S10" s="26"/>
      <c r="T10" s="32"/>
      <c r="U10" s="33"/>
      <c r="V10" s="26"/>
      <c r="W10" s="26"/>
    </row>
    <row r="11" spans="2:23" ht="15.75" x14ac:dyDescent="0.25">
      <c r="B11" s="219"/>
      <c r="C11" s="219"/>
      <c r="D11" s="108" t="s">
        <v>22</v>
      </c>
      <c r="E11" s="8">
        <v>25200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6">
        <f>SUM(E11:P11)</f>
        <v>25200</v>
      </c>
      <c r="R11" s="26"/>
      <c r="S11" s="26"/>
      <c r="T11" s="32"/>
      <c r="U11" s="33"/>
      <c r="V11" s="26"/>
      <c r="W11" s="26"/>
    </row>
    <row r="12" spans="2:23" ht="15.75" x14ac:dyDescent="0.25">
      <c r="B12" s="93">
        <v>611</v>
      </c>
      <c r="C12" s="93">
        <v>212</v>
      </c>
      <c r="D12" s="109" t="s">
        <v>23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56"/>
      <c r="R12" s="35"/>
      <c r="S12" s="35"/>
      <c r="T12" s="36"/>
      <c r="U12" s="33"/>
      <c r="V12" s="35"/>
      <c r="W12" s="35"/>
    </row>
    <row r="13" spans="2:23" ht="15.75" x14ac:dyDescent="0.25">
      <c r="B13" s="220"/>
      <c r="C13" s="221"/>
      <c r="D13" s="108" t="s">
        <v>24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16">
        <f>SUM(E13:P13)</f>
        <v>0</v>
      </c>
      <c r="R13" s="26"/>
      <c r="S13" s="26"/>
      <c r="T13" s="32"/>
      <c r="U13" s="33"/>
      <c r="V13" s="26"/>
      <c r="W13" s="26"/>
    </row>
    <row r="14" spans="2:23" ht="15.75" x14ac:dyDescent="0.25">
      <c r="B14" s="5">
        <v>611</v>
      </c>
      <c r="C14" s="6">
        <v>223</v>
      </c>
      <c r="D14" s="107" t="s">
        <v>25</v>
      </c>
      <c r="E14" s="7">
        <f>E15+E17+E18</f>
        <v>306832.58000000007</v>
      </c>
      <c r="F14" s="7">
        <f t="shared" ref="F14:P14" si="1">F15+F17+F18</f>
        <v>0</v>
      </c>
      <c r="G14" s="7">
        <f t="shared" si="1"/>
        <v>0</v>
      </c>
      <c r="H14" s="7">
        <f t="shared" si="1"/>
        <v>161002.72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>
        <f t="shared" si="1"/>
        <v>0</v>
      </c>
      <c r="O14" s="7">
        <f t="shared" si="1"/>
        <v>0</v>
      </c>
      <c r="P14" s="7">
        <f t="shared" si="1"/>
        <v>0</v>
      </c>
      <c r="Q14" s="29">
        <f>SUM(Q15:Q18)</f>
        <v>467835.3</v>
      </c>
      <c r="R14" s="35"/>
      <c r="S14" s="35"/>
      <c r="T14" s="36"/>
      <c r="U14" s="31"/>
      <c r="V14" s="35"/>
      <c r="W14" s="35"/>
    </row>
    <row r="15" spans="2:23" ht="31.5" x14ac:dyDescent="0.25">
      <c r="B15" s="217"/>
      <c r="C15" s="218"/>
      <c r="D15" s="108" t="s">
        <v>27</v>
      </c>
      <c r="E15" s="9">
        <v>20750.46</v>
      </c>
      <c r="F15" s="9"/>
      <c r="G15" s="9"/>
      <c r="H15" s="98">
        <v>10843.14</v>
      </c>
      <c r="I15" s="9"/>
      <c r="J15" s="8"/>
      <c r="K15" s="8"/>
      <c r="L15" s="8"/>
      <c r="M15" s="8"/>
      <c r="N15" s="8"/>
      <c r="O15" s="8"/>
      <c r="P15" s="8"/>
      <c r="Q15" s="16">
        <f>SUM(E15:P15)</f>
        <v>31593.599999999999</v>
      </c>
      <c r="R15" s="26"/>
      <c r="S15" s="26"/>
      <c r="T15" s="32"/>
      <c r="U15" s="33"/>
      <c r="V15" s="98">
        <f>H15</f>
        <v>10843.14</v>
      </c>
      <c r="W15" s="28"/>
    </row>
    <row r="16" spans="2:23" ht="31.5" x14ac:dyDescent="0.25">
      <c r="B16" s="217"/>
      <c r="C16" s="218"/>
      <c r="D16" s="108" t="s">
        <v>98</v>
      </c>
      <c r="E16" s="9"/>
      <c r="F16" s="9"/>
      <c r="G16" s="9"/>
      <c r="H16" s="9"/>
      <c r="I16" s="9"/>
      <c r="J16" s="8"/>
      <c r="K16" s="8"/>
      <c r="L16" s="8"/>
      <c r="M16" s="8"/>
      <c r="N16" s="8"/>
      <c r="O16" s="8"/>
      <c r="P16" s="8"/>
      <c r="Q16" s="16">
        <f>SUM(E16:P16)</f>
        <v>0</v>
      </c>
      <c r="R16" s="26"/>
      <c r="S16" s="26"/>
      <c r="T16" s="32"/>
      <c r="U16" s="33"/>
      <c r="V16" s="9"/>
      <c r="W16" s="28"/>
    </row>
    <row r="17" spans="2:23" ht="15.75" x14ac:dyDescent="0.25">
      <c r="B17" s="217"/>
      <c r="C17" s="218"/>
      <c r="D17" s="108" t="s">
        <v>28</v>
      </c>
      <c r="E17" s="10">
        <v>277175.09000000003</v>
      </c>
      <c r="F17" s="10"/>
      <c r="G17" s="10"/>
      <c r="H17" s="99">
        <v>145692.91</v>
      </c>
      <c r="I17" s="8"/>
      <c r="J17" s="8"/>
      <c r="K17" s="8"/>
      <c r="L17" s="8"/>
      <c r="M17" s="8"/>
      <c r="N17" s="8"/>
      <c r="O17" s="8"/>
      <c r="P17" s="8"/>
      <c r="Q17" s="16">
        <f>SUM(E17:P17)</f>
        <v>422868</v>
      </c>
      <c r="R17" s="26"/>
      <c r="S17" s="37"/>
      <c r="T17" s="32"/>
      <c r="U17" s="33"/>
      <c r="V17" s="99">
        <f>H17</f>
        <v>145692.91</v>
      </c>
      <c r="W17" s="28"/>
    </row>
    <row r="18" spans="2:23" ht="15.75" x14ac:dyDescent="0.25">
      <c r="B18" s="213"/>
      <c r="C18" s="214"/>
      <c r="D18" s="108" t="s">
        <v>31</v>
      </c>
      <c r="E18" s="11">
        <v>8907.0300000000007</v>
      </c>
      <c r="F18" s="11"/>
      <c r="G18" s="11"/>
      <c r="H18" s="100">
        <v>4466.67</v>
      </c>
      <c r="I18" s="8"/>
      <c r="J18" s="8"/>
      <c r="K18" s="8"/>
      <c r="L18" s="8"/>
      <c r="M18" s="8"/>
      <c r="N18" s="8"/>
      <c r="O18" s="8"/>
      <c r="P18" s="8"/>
      <c r="Q18" s="16">
        <f>SUM(E18:P18)</f>
        <v>13373.7</v>
      </c>
      <c r="R18" s="26"/>
      <c r="S18" s="37"/>
      <c r="T18" s="32"/>
      <c r="U18" s="38"/>
      <c r="V18" s="100">
        <f>H18</f>
        <v>4466.67</v>
      </c>
      <c r="W18" s="28"/>
    </row>
    <row r="19" spans="2:23" ht="15.75" x14ac:dyDescent="0.25">
      <c r="B19" s="5">
        <v>611</v>
      </c>
      <c r="C19" s="6">
        <v>225</v>
      </c>
      <c r="D19" s="107" t="s">
        <v>32</v>
      </c>
      <c r="E19" s="12">
        <f t="shared" ref="E19:P19" si="2">E20+E21+E22+E23+E24+E25+E26+E31+E32+E36</f>
        <v>148772.74000000002</v>
      </c>
      <c r="F19" s="12">
        <f t="shared" si="2"/>
        <v>0</v>
      </c>
      <c r="G19" s="12">
        <f t="shared" si="2"/>
        <v>0</v>
      </c>
      <c r="H19" s="12">
        <f t="shared" si="2"/>
        <v>0</v>
      </c>
      <c r="I19" s="12">
        <f t="shared" si="2"/>
        <v>0</v>
      </c>
      <c r="J19" s="12">
        <f t="shared" si="2"/>
        <v>0</v>
      </c>
      <c r="K19" s="12">
        <f t="shared" si="2"/>
        <v>0</v>
      </c>
      <c r="L19" s="12">
        <f t="shared" si="2"/>
        <v>0</v>
      </c>
      <c r="M19" s="12">
        <f t="shared" si="2"/>
        <v>0</v>
      </c>
      <c r="N19" s="12">
        <f t="shared" si="2"/>
        <v>0</v>
      </c>
      <c r="O19" s="12">
        <f t="shared" si="2"/>
        <v>0</v>
      </c>
      <c r="P19" s="12">
        <f t="shared" si="2"/>
        <v>0</v>
      </c>
      <c r="Q19" s="39">
        <f>SUM(Q20:Q36)</f>
        <v>148772.74000000002</v>
      </c>
      <c r="R19" s="35"/>
      <c r="S19" s="35"/>
      <c r="T19" s="36"/>
      <c r="U19" s="31"/>
      <c r="V19" s="35"/>
      <c r="W19" s="35"/>
    </row>
    <row r="20" spans="2:23" ht="21" customHeight="1" x14ac:dyDescent="0.25">
      <c r="B20" s="215"/>
      <c r="C20" s="216"/>
      <c r="D20" s="108" t="s">
        <v>33</v>
      </c>
      <c r="E20" s="8"/>
      <c r="F20" s="8"/>
      <c r="G20" s="13"/>
      <c r="H20" s="8"/>
      <c r="I20" s="8"/>
      <c r="J20" s="8"/>
      <c r="K20" s="8"/>
      <c r="L20" s="8"/>
      <c r="M20" s="8"/>
      <c r="N20" s="8"/>
      <c r="O20" s="8"/>
      <c r="P20" s="8"/>
      <c r="Q20" s="16">
        <f t="shared" ref="Q20:Q36" si="3">SUM(E20:P20)</f>
        <v>0</v>
      </c>
      <c r="R20" s="26"/>
      <c r="S20" s="26"/>
      <c r="T20" s="32"/>
      <c r="U20" s="33"/>
      <c r="V20" s="26"/>
      <c r="W20" s="26"/>
    </row>
    <row r="21" spans="2:23" ht="15.75" x14ac:dyDescent="0.25">
      <c r="B21" s="217"/>
      <c r="C21" s="218"/>
      <c r="D21" s="108" t="s">
        <v>34</v>
      </c>
      <c r="E21" s="8">
        <v>7600</v>
      </c>
      <c r="F21" s="8"/>
      <c r="G21" s="8"/>
      <c r="H21" s="8"/>
      <c r="I21" s="8"/>
      <c r="J21" s="8"/>
      <c r="K21" s="8"/>
      <c r="L21" s="14"/>
      <c r="M21" s="8"/>
      <c r="N21" s="8"/>
      <c r="O21" s="8"/>
      <c r="P21" s="8"/>
      <c r="Q21" s="16">
        <f t="shared" si="3"/>
        <v>7600</v>
      </c>
      <c r="R21" s="26"/>
      <c r="S21" s="26"/>
      <c r="T21" s="32"/>
      <c r="U21" s="33"/>
      <c r="V21" s="26"/>
      <c r="W21" s="26"/>
    </row>
    <row r="22" spans="2:23" ht="16.5" customHeight="1" x14ac:dyDescent="0.25">
      <c r="B22" s="217"/>
      <c r="C22" s="218"/>
      <c r="D22" s="108" t="s">
        <v>35</v>
      </c>
      <c r="E22" s="8">
        <v>12000</v>
      </c>
      <c r="F22" s="8"/>
      <c r="G22" s="8"/>
      <c r="H22" s="8"/>
      <c r="I22" s="8"/>
      <c r="J22" s="8"/>
      <c r="K22" s="8"/>
      <c r="L22" s="16">
        <v>0</v>
      </c>
      <c r="M22" s="8"/>
      <c r="N22" s="8"/>
      <c r="O22" s="8"/>
      <c r="P22" s="8"/>
      <c r="Q22" s="16">
        <f t="shared" si="3"/>
        <v>12000</v>
      </c>
      <c r="R22" s="26"/>
      <c r="S22" s="26"/>
      <c r="T22" s="32"/>
      <c r="U22" s="33"/>
      <c r="V22" s="26"/>
      <c r="W22" s="26"/>
    </row>
    <row r="23" spans="2:23" ht="17.25" customHeight="1" x14ac:dyDescent="0.25">
      <c r="B23" s="217"/>
      <c r="C23" s="218"/>
      <c r="D23" s="108" t="s">
        <v>36</v>
      </c>
      <c r="E23" s="8">
        <v>8640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16">
        <f t="shared" si="3"/>
        <v>8640</v>
      </c>
      <c r="R23" s="26"/>
      <c r="S23" s="26"/>
      <c r="T23" s="32"/>
      <c r="U23" s="33"/>
      <c r="V23" s="26"/>
      <c r="W23" s="26"/>
    </row>
    <row r="24" spans="2:23" ht="21.75" customHeight="1" x14ac:dyDescent="0.25">
      <c r="B24" s="217"/>
      <c r="C24" s="218"/>
      <c r="D24" s="108" t="s">
        <v>38</v>
      </c>
      <c r="E24" s="8">
        <v>8750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6">
        <f t="shared" si="3"/>
        <v>8750</v>
      </c>
      <c r="R24" s="26"/>
      <c r="S24" s="26"/>
      <c r="T24" s="32"/>
      <c r="U24" s="38"/>
      <c r="V24" s="26"/>
      <c r="W24" s="26"/>
    </row>
    <row r="25" spans="2:23" ht="17.25" customHeight="1" x14ac:dyDescent="0.25">
      <c r="B25" s="217"/>
      <c r="C25" s="218"/>
      <c r="D25" s="108" t="s">
        <v>39</v>
      </c>
      <c r="E25" s="8">
        <v>75528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16">
        <f t="shared" si="3"/>
        <v>75528</v>
      </c>
      <c r="R25" s="26"/>
      <c r="S25" s="26"/>
      <c r="T25" s="32"/>
      <c r="U25" s="33"/>
      <c r="V25" s="26"/>
      <c r="W25" s="26"/>
    </row>
    <row r="26" spans="2:23" ht="31.5" x14ac:dyDescent="0.25">
      <c r="B26" s="217"/>
      <c r="C26" s="218"/>
      <c r="D26" s="108" t="s">
        <v>41</v>
      </c>
      <c r="E26" s="14">
        <v>30408.58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16">
        <f t="shared" si="3"/>
        <v>30408.58</v>
      </c>
      <c r="R26" s="26"/>
      <c r="S26" s="26"/>
      <c r="T26" s="32"/>
      <c r="U26" s="38"/>
      <c r="V26" s="26"/>
      <c r="W26" s="26"/>
    </row>
    <row r="27" spans="2:23" ht="27.75" customHeight="1" thickBot="1" x14ac:dyDescent="0.3">
      <c r="B27" s="217"/>
      <c r="C27" s="218"/>
      <c r="D27" s="110" t="s">
        <v>42</v>
      </c>
      <c r="E27" s="14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16">
        <f t="shared" si="3"/>
        <v>0</v>
      </c>
      <c r="R27" s="26"/>
      <c r="S27" s="26"/>
      <c r="T27" s="32"/>
      <c r="U27" s="38"/>
      <c r="V27" s="26"/>
      <c r="W27" s="26"/>
    </row>
    <row r="28" spans="2:23" ht="31.5" customHeight="1" thickBot="1" x14ac:dyDescent="0.3">
      <c r="B28" s="217"/>
      <c r="C28" s="218"/>
      <c r="D28" s="110" t="s">
        <v>43</v>
      </c>
      <c r="E28" s="14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16">
        <f t="shared" si="3"/>
        <v>0</v>
      </c>
      <c r="R28" s="26"/>
      <c r="S28" s="26"/>
      <c r="T28" s="32"/>
      <c r="U28" s="38"/>
      <c r="V28" s="26"/>
      <c r="W28" s="26"/>
    </row>
    <row r="29" spans="2:23" ht="39" customHeight="1" thickBot="1" x14ac:dyDescent="0.3">
      <c r="B29" s="217"/>
      <c r="C29" s="218"/>
      <c r="D29" s="110" t="s">
        <v>44</v>
      </c>
      <c r="E29" s="14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16">
        <f t="shared" si="3"/>
        <v>0</v>
      </c>
      <c r="R29" s="26"/>
      <c r="S29" s="26"/>
      <c r="T29" s="32"/>
      <c r="U29" s="38"/>
      <c r="V29" s="26"/>
      <c r="W29" s="26"/>
    </row>
    <row r="30" spans="2:23" ht="26.25" thickBot="1" x14ac:dyDescent="0.3">
      <c r="B30" s="217"/>
      <c r="C30" s="218"/>
      <c r="D30" s="110" t="s">
        <v>45</v>
      </c>
      <c r="E30" s="14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16">
        <f t="shared" si="3"/>
        <v>0</v>
      </c>
      <c r="R30" s="26"/>
      <c r="S30" s="26"/>
      <c r="T30" s="32"/>
      <c r="U30" s="38"/>
      <c r="V30" s="26"/>
      <c r="W30" s="26"/>
    </row>
    <row r="31" spans="2:23" ht="33.75" customHeight="1" x14ac:dyDescent="0.25">
      <c r="B31" s="217"/>
      <c r="C31" s="218"/>
      <c r="D31" s="108" t="s">
        <v>90</v>
      </c>
      <c r="E31" s="14">
        <v>5846.16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16">
        <f t="shared" si="3"/>
        <v>5846.16</v>
      </c>
      <c r="R31" s="26"/>
      <c r="S31" s="26"/>
      <c r="T31" s="32"/>
      <c r="U31" s="38"/>
      <c r="V31" s="26"/>
      <c r="W31" s="26"/>
    </row>
    <row r="32" spans="2:23" ht="31.5" x14ac:dyDescent="0.25">
      <c r="B32" s="217"/>
      <c r="C32" s="218"/>
      <c r="D32" s="108" t="s">
        <v>48</v>
      </c>
      <c r="E32" s="13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16">
        <f t="shared" si="3"/>
        <v>0</v>
      </c>
      <c r="R32" s="26"/>
      <c r="S32" s="26"/>
      <c r="T32" s="32"/>
      <c r="U32" s="38"/>
      <c r="V32" s="26"/>
      <c r="W32" s="26"/>
    </row>
    <row r="33" spans="2:23" ht="20.25" customHeight="1" thickBot="1" x14ac:dyDescent="0.3">
      <c r="B33" s="217"/>
      <c r="C33" s="218"/>
      <c r="D33" s="110" t="s">
        <v>49</v>
      </c>
      <c r="E33" s="13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16">
        <f t="shared" si="3"/>
        <v>0</v>
      </c>
      <c r="R33" s="26"/>
      <c r="S33" s="26"/>
      <c r="T33" s="32"/>
      <c r="U33" s="38"/>
      <c r="V33" s="26"/>
      <c r="W33" s="26"/>
    </row>
    <row r="34" spans="2:23" ht="26.25" thickBot="1" x14ac:dyDescent="0.3">
      <c r="B34" s="217"/>
      <c r="C34" s="218"/>
      <c r="D34" s="110" t="s">
        <v>50</v>
      </c>
      <c r="E34" s="13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6">
        <f t="shared" si="3"/>
        <v>0</v>
      </c>
      <c r="R34" s="26"/>
      <c r="S34" s="26"/>
      <c r="T34" s="32"/>
      <c r="U34" s="38"/>
      <c r="V34" s="28"/>
      <c r="W34" s="26"/>
    </row>
    <row r="35" spans="2:23" ht="28.5" customHeight="1" thickBot="1" x14ac:dyDescent="0.3">
      <c r="B35" s="217"/>
      <c r="C35" s="218"/>
      <c r="D35" s="110" t="s">
        <v>51</v>
      </c>
      <c r="E35" s="13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6">
        <f t="shared" si="3"/>
        <v>0</v>
      </c>
      <c r="R35" s="26"/>
      <c r="S35" s="26"/>
      <c r="T35" s="32"/>
      <c r="U35" s="38"/>
      <c r="V35" s="26"/>
      <c r="W35" s="26"/>
    </row>
    <row r="36" spans="2:23" ht="24" customHeight="1" x14ac:dyDescent="0.25">
      <c r="B36" s="213"/>
      <c r="C36" s="214"/>
      <c r="D36" s="108" t="s">
        <v>52</v>
      </c>
      <c r="E36" s="8"/>
      <c r="F36" s="8"/>
      <c r="G36" s="15"/>
      <c r="H36" s="8"/>
      <c r="I36" s="8"/>
      <c r="J36" s="8"/>
      <c r="K36" s="8"/>
      <c r="L36" s="8"/>
      <c r="M36" s="8"/>
      <c r="N36" s="8"/>
      <c r="O36" s="8"/>
      <c r="P36" s="8"/>
      <c r="Q36" s="16">
        <f t="shared" si="3"/>
        <v>0</v>
      </c>
      <c r="R36" s="26"/>
      <c r="S36" s="26"/>
      <c r="T36" s="32"/>
      <c r="U36" s="33"/>
      <c r="V36" s="26"/>
      <c r="W36" s="26"/>
    </row>
    <row r="37" spans="2:23" ht="33.75" customHeight="1" x14ac:dyDescent="0.25">
      <c r="B37" s="5">
        <v>611</v>
      </c>
      <c r="C37" s="6">
        <v>226</v>
      </c>
      <c r="D37" s="107" t="s">
        <v>53</v>
      </c>
      <c r="E37" s="12">
        <f>E38+E39+E40+E41+E42+E45+E46+E47</f>
        <v>19650</v>
      </c>
      <c r="F37" s="12">
        <f>F38+F39+F40+F41+F42+F45+F46+F47</f>
        <v>0</v>
      </c>
      <c r="G37" s="12">
        <f t="shared" ref="G37:P37" si="4">G38+G39+G40+G41+G42+G45+G46+G47</f>
        <v>0</v>
      </c>
      <c r="H37" s="12">
        <f t="shared" si="4"/>
        <v>0</v>
      </c>
      <c r="I37" s="12">
        <f t="shared" si="4"/>
        <v>0</v>
      </c>
      <c r="J37" s="12">
        <f t="shared" si="4"/>
        <v>26088.12</v>
      </c>
      <c r="K37" s="12">
        <f t="shared" si="4"/>
        <v>0</v>
      </c>
      <c r="L37" s="12">
        <f t="shared" si="4"/>
        <v>0</v>
      </c>
      <c r="M37" s="12">
        <f t="shared" si="4"/>
        <v>0</v>
      </c>
      <c r="N37" s="12">
        <f t="shared" si="4"/>
        <v>0</v>
      </c>
      <c r="O37" s="12">
        <f t="shared" si="4"/>
        <v>0</v>
      </c>
      <c r="P37" s="12">
        <f t="shared" si="4"/>
        <v>0</v>
      </c>
      <c r="Q37" s="29">
        <f>SUM(Q38:Q47)</f>
        <v>45738.119999999995</v>
      </c>
      <c r="R37" s="35"/>
      <c r="S37" s="35"/>
      <c r="T37" s="36"/>
      <c r="U37" s="31"/>
      <c r="V37" s="35"/>
      <c r="W37" s="35"/>
    </row>
    <row r="38" spans="2:23" ht="15.75" x14ac:dyDescent="0.25">
      <c r="B38" s="215" t="s">
        <v>54</v>
      </c>
      <c r="C38" s="216"/>
      <c r="D38" s="108" t="s">
        <v>55</v>
      </c>
      <c r="E38" s="8"/>
      <c r="F38" s="8"/>
      <c r="G38" s="8"/>
      <c r="H38" s="8"/>
      <c r="I38" s="8"/>
      <c r="J38" s="104">
        <v>26088.12</v>
      </c>
      <c r="K38" s="8"/>
      <c r="L38" s="8"/>
      <c r="M38" s="8"/>
      <c r="N38" s="8"/>
      <c r="O38" s="8"/>
      <c r="P38" s="8"/>
      <c r="Q38" s="16">
        <f t="shared" ref="Q38:Q47" si="5">SUM(E38:P38)</f>
        <v>26088.12</v>
      </c>
      <c r="R38" s="26"/>
      <c r="S38" s="26"/>
      <c r="T38" s="32"/>
      <c r="U38" s="38"/>
      <c r="V38" s="26"/>
      <c r="W38" s="105">
        <v>26088.12</v>
      </c>
    </row>
    <row r="39" spans="2:23" ht="20.25" customHeight="1" x14ac:dyDescent="0.25">
      <c r="B39" s="217"/>
      <c r="C39" s="218"/>
      <c r="D39" s="108" t="s">
        <v>56</v>
      </c>
      <c r="E39" s="16">
        <v>10150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16">
        <f t="shared" si="5"/>
        <v>10150</v>
      </c>
      <c r="R39" s="26"/>
      <c r="S39" s="26"/>
      <c r="T39" s="32"/>
      <c r="U39" s="38"/>
      <c r="V39" s="26"/>
      <c r="W39" s="26"/>
    </row>
    <row r="40" spans="2:23" ht="17.25" customHeight="1" x14ac:dyDescent="0.25">
      <c r="B40" s="217"/>
      <c r="C40" s="218"/>
      <c r="D40" s="108" t="s">
        <v>57</v>
      </c>
      <c r="E40" s="13">
        <v>2500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16">
        <f t="shared" si="5"/>
        <v>2500</v>
      </c>
      <c r="R40" s="26"/>
      <c r="S40" s="26"/>
      <c r="T40" s="32"/>
      <c r="U40" s="33"/>
      <c r="V40" s="26"/>
      <c r="W40" s="26"/>
    </row>
    <row r="41" spans="2:23" ht="31.5" x14ac:dyDescent="0.25">
      <c r="B41" s="217"/>
      <c r="C41" s="218"/>
      <c r="D41" s="108" t="s">
        <v>58</v>
      </c>
      <c r="E41" s="8"/>
      <c r="F41" s="8"/>
      <c r="G41" s="8"/>
      <c r="H41" s="8"/>
      <c r="I41" s="8"/>
      <c r="J41" s="8"/>
      <c r="K41" s="8"/>
      <c r="L41" s="13">
        <v>0</v>
      </c>
      <c r="M41" s="8"/>
      <c r="N41" s="8"/>
      <c r="O41" s="8"/>
      <c r="P41" s="8"/>
      <c r="Q41" s="16">
        <f t="shared" si="5"/>
        <v>0</v>
      </c>
      <c r="R41" s="28"/>
      <c r="S41" s="28"/>
      <c r="T41" s="40"/>
      <c r="U41" s="41"/>
      <c r="V41" s="26"/>
      <c r="W41" s="26"/>
    </row>
    <row r="42" spans="2:23" ht="16.5" customHeight="1" x14ac:dyDescent="0.25">
      <c r="B42" s="217"/>
      <c r="C42" s="218"/>
      <c r="D42" s="108" t="s">
        <v>59</v>
      </c>
      <c r="E42" s="13">
        <v>7000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6">
        <f t="shared" si="5"/>
        <v>7000</v>
      </c>
      <c r="R42" s="26"/>
      <c r="S42" s="26"/>
      <c r="T42" s="32"/>
      <c r="U42" s="38"/>
      <c r="V42" s="26"/>
      <c r="W42" s="26"/>
    </row>
    <row r="43" spans="2:23" ht="15" customHeight="1" thickBot="1" x14ac:dyDescent="0.3">
      <c r="B43" s="217"/>
      <c r="C43" s="218"/>
      <c r="D43" s="110" t="s">
        <v>60</v>
      </c>
      <c r="E43" s="13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6">
        <f t="shared" si="5"/>
        <v>0</v>
      </c>
      <c r="R43" s="26"/>
      <c r="S43" s="26"/>
      <c r="T43" s="32"/>
      <c r="U43" s="38"/>
      <c r="V43" s="26"/>
      <c r="W43" s="26"/>
    </row>
    <row r="44" spans="2:23" ht="16.5" thickBot="1" x14ac:dyDescent="0.3">
      <c r="B44" s="217"/>
      <c r="C44" s="218"/>
      <c r="D44" s="110" t="s">
        <v>61</v>
      </c>
      <c r="E44" s="13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16">
        <f t="shared" si="5"/>
        <v>0</v>
      </c>
      <c r="R44" s="26"/>
      <c r="S44" s="26"/>
      <c r="T44" s="32"/>
      <c r="U44" s="38"/>
      <c r="V44" s="26"/>
      <c r="W44" s="26"/>
    </row>
    <row r="45" spans="2:23" ht="15.75" thickBot="1" x14ac:dyDescent="0.3">
      <c r="B45" s="217"/>
      <c r="C45" s="218"/>
      <c r="D45" s="110" t="s">
        <v>62</v>
      </c>
      <c r="E45" s="8"/>
      <c r="F45" s="8"/>
      <c r="G45" s="8"/>
      <c r="H45" s="17"/>
      <c r="I45" s="8"/>
      <c r="J45" s="8"/>
      <c r="K45" s="8"/>
      <c r="L45" s="8"/>
      <c r="M45" s="8"/>
      <c r="N45" s="8"/>
      <c r="O45" s="8"/>
      <c r="P45" s="8"/>
      <c r="Q45" s="16">
        <f t="shared" si="5"/>
        <v>0</v>
      </c>
      <c r="R45" s="26"/>
      <c r="S45" s="26"/>
      <c r="T45" s="32"/>
      <c r="U45" s="38"/>
      <c r="V45" s="26"/>
      <c r="W45" s="26"/>
    </row>
    <row r="46" spans="2:23" ht="29.25" customHeight="1" x14ac:dyDescent="0.25">
      <c r="B46" s="217"/>
      <c r="C46" s="218"/>
      <c r="D46" s="108" t="s">
        <v>63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16">
        <f t="shared" si="5"/>
        <v>0</v>
      </c>
      <c r="R46" s="26"/>
      <c r="S46" s="26"/>
      <c r="T46" s="32"/>
      <c r="U46" s="33"/>
      <c r="V46" s="26"/>
      <c r="W46" s="26"/>
    </row>
    <row r="47" spans="2:23" ht="45.75" customHeight="1" x14ac:dyDescent="0.25">
      <c r="B47" s="213"/>
      <c r="C47" s="214"/>
      <c r="D47" s="108" t="s">
        <v>64</v>
      </c>
      <c r="E47" s="8"/>
      <c r="F47" s="8"/>
      <c r="G47" s="8"/>
      <c r="H47" s="8"/>
      <c r="I47" s="8"/>
      <c r="J47" s="8"/>
      <c r="K47" s="8"/>
      <c r="L47" s="8"/>
      <c r="M47" s="13"/>
      <c r="N47" s="8"/>
      <c r="O47" s="8"/>
      <c r="P47" s="8"/>
      <c r="Q47" s="16">
        <f t="shared" si="5"/>
        <v>0</v>
      </c>
      <c r="R47" s="26"/>
      <c r="S47" s="26"/>
      <c r="T47" s="32"/>
      <c r="U47" s="33"/>
      <c r="V47" s="28"/>
      <c r="W47" s="26"/>
    </row>
    <row r="48" spans="2:23" ht="15.75" x14ac:dyDescent="0.25">
      <c r="B48" s="5">
        <v>611</v>
      </c>
      <c r="C48" s="6">
        <v>227</v>
      </c>
      <c r="D48" s="107" t="s">
        <v>65</v>
      </c>
      <c r="E48" s="7">
        <f>E49+E50+E51</f>
        <v>33756.18</v>
      </c>
      <c r="F48" s="7"/>
      <c r="G48" s="7"/>
      <c r="H48" s="7"/>
      <c r="I48" s="7"/>
      <c r="J48" s="7"/>
      <c r="K48" s="7"/>
      <c r="L48" s="7"/>
      <c r="M48" s="21">
        <f>M49+M51</f>
        <v>0</v>
      </c>
      <c r="N48" s="7"/>
      <c r="O48" s="7"/>
      <c r="P48" s="7">
        <f>P50</f>
        <v>0</v>
      </c>
      <c r="Q48" s="42">
        <f>Q49+Q51+Q50</f>
        <v>33756.18</v>
      </c>
      <c r="R48" s="35"/>
      <c r="S48" s="35"/>
      <c r="T48" s="36"/>
      <c r="U48" s="31"/>
      <c r="V48" s="35"/>
      <c r="W48" s="35"/>
    </row>
    <row r="49" spans="2:23" ht="23.25" customHeight="1" x14ac:dyDescent="0.25">
      <c r="B49" s="215" t="s">
        <v>20</v>
      </c>
      <c r="C49" s="216"/>
      <c r="D49" s="108" t="s">
        <v>66</v>
      </c>
      <c r="E49" s="8">
        <v>5000</v>
      </c>
      <c r="F49" s="8"/>
      <c r="G49" s="8"/>
      <c r="H49" s="8"/>
      <c r="I49" s="8"/>
      <c r="J49" s="8"/>
      <c r="K49" s="8"/>
      <c r="L49" s="8"/>
      <c r="M49" s="16"/>
      <c r="N49" s="8"/>
      <c r="O49" s="8"/>
      <c r="P49" s="8"/>
      <c r="Q49" s="16">
        <f>SUM(E49:P49)</f>
        <v>5000</v>
      </c>
      <c r="R49" s="26"/>
      <c r="S49" s="26"/>
      <c r="T49" s="32"/>
      <c r="U49" s="33"/>
      <c r="V49" s="26"/>
      <c r="W49" s="26"/>
    </row>
    <row r="50" spans="2:23" ht="19.5" customHeight="1" x14ac:dyDescent="0.25">
      <c r="B50" s="217"/>
      <c r="C50" s="218"/>
      <c r="D50" s="108" t="s">
        <v>91</v>
      </c>
      <c r="E50" s="8">
        <v>17600</v>
      </c>
      <c r="F50" s="8"/>
      <c r="G50" s="8"/>
      <c r="H50" s="8"/>
      <c r="I50" s="8"/>
      <c r="J50" s="8"/>
      <c r="K50" s="8"/>
      <c r="L50" s="8"/>
      <c r="M50" s="16"/>
      <c r="N50" s="8"/>
      <c r="O50" s="8"/>
      <c r="P50" s="8"/>
      <c r="Q50" s="16">
        <f>SUM(E50:P50)</f>
        <v>17600</v>
      </c>
      <c r="R50" s="26"/>
      <c r="S50" s="26"/>
      <c r="T50" s="32"/>
      <c r="U50" s="38"/>
      <c r="V50" s="26"/>
      <c r="W50" s="26"/>
    </row>
    <row r="51" spans="2:23" ht="17.25" customHeight="1" x14ac:dyDescent="0.25">
      <c r="B51" s="213"/>
      <c r="C51" s="214"/>
      <c r="D51" s="108" t="s">
        <v>68</v>
      </c>
      <c r="E51" s="8">
        <v>11156.18</v>
      </c>
      <c r="F51" s="8"/>
      <c r="G51" s="8"/>
      <c r="H51" s="8"/>
      <c r="I51" s="8"/>
      <c r="J51" s="8"/>
      <c r="K51" s="8"/>
      <c r="L51" s="8"/>
      <c r="M51" s="16"/>
      <c r="N51" s="8"/>
      <c r="O51" s="8"/>
      <c r="P51" s="8"/>
      <c r="Q51" s="16">
        <f>SUM(E51:P51)</f>
        <v>11156.18</v>
      </c>
      <c r="R51" s="26"/>
      <c r="S51" s="26"/>
      <c r="T51" s="32"/>
      <c r="U51" s="33"/>
      <c r="V51" s="28"/>
      <c r="W51" s="26"/>
    </row>
    <row r="52" spans="2:23" ht="31.5" x14ac:dyDescent="0.25">
      <c r="B52" s="5">
        <v>611</v>
      </c>
      <c r="C52" s="6">
        <v>290</v>
      </c>
      <c r="D52" s="107" t="s">
        <v>69</v>
      </c>
      <c r="E52" s="18">
        <v>55668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18">
        <f>E52+M52</f>
        <v>55668</v>
      </c>
      <c r="R52" s="35"/>
      <c r="S52" s="35"/>
      <c r="T52" s="36"/>
      <c r="U52" s="38"/>
      <c r="V52" s="35"/>
      <c r="W52" s="35"/>
    </row>
    <row r="53" spans="2:23" ht="15.75" x14ac:dyDescent="0.25">
      <c r="B53" s="211" t="s">
        <v>20</v>
      </c>
      <c r="C53" s="212"/>
      <c r="D53" s="111" t="s">
        <v>92</v>
      </c>
      <c r="E53" s="20">
        <v>55668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20">
        <v>55668</v>
      </c>
      <c r="R53" s="28"/>
      <c r="S53" s="28"/>
      <c r="T53" s="40"/>
      <c r="U53" s="34"/>
      <c r="V53" s="28"/>
      <c r="W53" s="26"/>
    </row>
    <row r="54" spans="2:23" ht="36.75" customHeight="1" x14ac:dyDescent="0.25">
      <c r="B54" s="5">
        <v>611</v>
      </c>
      <c r="C54" s="6">
        <v>342</v>
      </c>
      <c r="D54" s="107" t="s">
        <v>70</v>
      </c>
      <c r="E54" s="7">
        <f>E55</f>
        <v>331698</v>
      </c>
      <c r="F54" s="7">
        <f t="shared" ref="F54:Q54" si="6">F55</f>
        <v>0</v>
      </c>
      <c r="G54" s="7">
        <f t="shared" si="6"/>
        <v>0</v>
      </c>
      <c r="H54" s="7">
        <f t="shared" si="6"/>
        <v>51483.77</v>
      </c>
      <c r="I54" s="7">
        <f t="shared" si="6"/>
        <v>0</v>
      </c>
      <c r="J54" s="7">
        <f t="shared" si="6"/>
        <v>0</v>
      </c>
      <c r="K54" s="7">
        <f t="shared" si="6"/>
        <v>0</v>
      </c>
      <c r="L54" s="7">
        <f t="shared" si="6"/>
        <v>0</v>
      </c>
      <c r="M54" s="7">
        <f t="shared" si="6"/>
        <v>0</v>
      </c>
      <c r="N54" s="7">
        <f t="shared" si="6"/>
        <v>0</v>
      </c>
      <c r="O54" s="7">
        <f t="shared" si="6"/>
        <v>0</v>
      </c>
      <c r="P54" s="7">
        <f t="shared" si="6"/>
        <v>0</v>
      </c>
      <c r="Q54" s="43">
        <f t="shared" si="6"/>
        <v>383181.77</v>
      </c>
      <c r="R54" s="35"/>
      <c r="S54" s="35"/>
      <c r="T54" s="36"/>
      <c r="U54" s="31"/>
      <c r="V54" s="35"/>
      <c r="W54" s="35"/>
    </row>
    <row r="55" spans="2:23" ht="31.5" x14ac:dyDescent="0.25">
      <c r="B55" s="213"/>
      <c r="C55" s="214"/>
      <c r="D55" s="108" t="s">
        <v>71</v>
      </c>
      <c r="E55" s="44">
        <v>331698</v>
      </c>
      <c r="F55" s="44"/>
      <c r="G55" s="44"/>
      <c r="H55" s="101">
        <v>51483.77</v>
      </c>
      <c r="I55" s="8"/>
      <c r="J55" s="8"/>
      <c r="K55" s="8"/>
      <c r="L55" s="8"/>
      <c r="M55" s="8"/>
      <c r="N55" s="8"/>
      <c r="O55" s="8"/>
      <c r="P55" s="8"/>
      <c r="Q55" s="16">
        <f>SUM(E55:P55)</f>
        <v>383181.77</v>
      </c>
      <c r="R55" s="26"/>
      <c r="S55" s="53"/>
      <c r="T55" s="32"/>
      <c r="U55" s="38"/>
      <c r="V55" s="102">
        <f>H55</f>
        <v>51483.77</v>
      </c>
      <c r="W55" s="26"/>
    </row>
    <row r="56" spans="2:23" ht="51.75" customHeight="1" x14ac:dyDescent="0.25">
      <c r="B56" s="5">
        <v>611</v>
      </c>
      <c r="C56" s="6">
        <v>343</v>
      </c>
      <c r="D56" s="107" t="s">
        <v>73</v>
      </c>
      <c r="E56" s="12">
        <f>E57+E58</f>
        <v>1200078.24</v>
      </c>
      <c r="F56" s="7"/>
      <c r="G56" s="12"/>
      <c r="H56" s="7"/>
      <c r="I56" s="7"/>
      <c r="J56" s="12">
        <f>J58</f>
        <v>1634323.27</v>
      </c>
      <c r="K56" s="7"/>
      <c r="L56" s="7"/>
      <c r="M56" s="7"/>
      <c r="N56" s="7"/>
      <c r="O56" s="7"/>
      <c r="P56" s="7"/>
      <c r="Q56" s="54">
        <f>Q57+Q58</f>
        <v>2834401.5100000002</v>
      </c>
      <c r="R56" s="35"/>
      <c r="S56" s="55"/>
      <c r="T56" s="36"/>
      <c r="U56" s="31"/>
      <c r="V56" s="35"/>
      <c r="W56" s="35"/>
    </row>
    <row r="57" spans="2:23" ht="36" customHeight="1" x14ac:dyDescent="0.25">
      <c r="B57" s="215" t="s">
        <v>20</v>
      </c>
      <c r="C57" s="216"/>
      <c r="D57" s="108" t="s">
        <v>74</v>
      </c>
      <c r="E57" s="8">
        <v>310768.40999999997</v>
      </c>
      <c r="F57" s="8"/>
      <c r="G57" s="45"/>
      <c r="H57" s="8"/>
      <c r="I57" s="8"/>
      <c r="J57" s="8"/>
      <c r="K57" s="8"/>
      <c r="L57" s="8"/>
      <c r="M57" s="8"/>
      <c r="N57" s="8"/>
      <c r="O57" s="8"/>
      <c r="P57" s="8"/>
      <c r="Q57" s="16">
        <f>SUM(E57:P57)</f>
        <v>310768.40999999997</v>
      </c>
      <c r="R57" s="26"/>
      <c r="S57" s="26"/>
      <c r="T57" s="32"/>
      <c r="U57" s="38"/>
      <c r="V57" s="26"/>
      <c r="W57" s="26"/>
    </row>
    <row r="58" spans="2:23" ht="33" customHeight="1" x14ac:dyDescent="0.25">
      <c r="B58" s="213"/>
      <c r="C58" s="214"/>
      <c r="D58" s="108" t="s">
        <v>75</v>
      </c>
      <c r="E58" s="8">
        <v>889309.83</v>
      </c>
      <c r="F58" s="8"/>
      <c r="G58" s="45"/>
      <c r="H58" s="8"/>
      <c r="I58" s="8"/>
      <c r="J58" s="106">
        <v>1634323.27</v>
      </c>
      <c r="K58" s="8"/>
      <c r="L58" s="8"/>
      <c r="M58" s="8"/>
      <c r="N58" s="8"/>
      <c r="O58" s="8"/>
      <c r="P58" s="8"/>
      <c r="Q58" s="16">
        <f>SUM(E58:P58)</f>
        <v>2523633.1</v>
      </c>
      <c r="R58" s="26"/>
      <c r="S58" s="26"/>
      <c r="T58" s="32"/>
      <c r="U58" s="33"/>
      <c r="V58" s="26"/>
      <c r="W58" s="105">
        <v>1634323.27</v>
      </c>
    </row>
    <row r="59" spans="2:23" ht="53.25" customHeight="1" x14ac:dyDescent="0.25">
      <c r="B59" s="5">
        <v>611</v>
      </c>
      <c r="C59" s="6">
        <v>346</v>
      </c>
      <c r="D59" s="107" t="s">
        <v>76</v>
      </c>
      <c r="E59" s="12">
        <f>E60+E61+E62+E63</f>
        <v>75000</v>
      </c>
      <c r="F59" s="12">
        <f t="shared" ref="F59:P59" si="7">F63</f>
        <v>0</v>
      </c>
      <c r="G59" s="12">
        <f t="shared" si="7"/>
        <v>0</v>
      </c>
      <c r="H59" s="12">
        <f t="shared" si="7"/>
        <v>0</v>
      </c>
      <c r="I59" s="12">
        <f t="shared" si="7"/>
        <v>0</v>
      </c>
      <c r="J59" s="12">
        <f t="shared" si="7"/>
        <v>0</v>
      </c>
      <c r="K59" s="12">
        <f t="shared" si="7"/>
        <v>0</v>
      </c>
      <c r="L59" s="12">
        <f t="shared" si="7"/>
        <v>0</v>
      </c>
      <c r="M59" s="12">
        <f t="shared" si="7"/>
        <v>0</v>
      </c>
      <c r="N59" s="12">
        <f t="shared" si="7"/>
        <v>0</v>
      </c>
      <c r="O59" s="12">
        <f t="shared" si="7"/>
        <v>0</v>
      </c>
      <c r="P59" s="12">
        <f t="shared" si="7"/>
        <v>0</v>
      </c>
      <c r="Q59" s="56">
        <f>SUM(E59:P59)</f>
        <v>75000</v>
      </c>
      <c r="R59" s="35"/>
      <c r="S59" s="35"/>
      <c r="T59" s="36"/>
      <c r="U59" s="31"/>
      <c r="V59" s="35"/>
      <c r="W59" s="35"/>
    </row>
    <row r="60" spans="2:23" ht="22.5" customHeight="1" thickBot="1" x14ac:dyDescent="0.3">
      <c r="B60" s="223"/>
      <c r="C60" s="224"/>
      <c r="D60" s="110" t="s">
        <v>77</v>
      </c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16">
        <f t="shared" ref="Q60:Q63" si="8">SUM(E60:P60)</f>
        <v>0</v>
      </c>
      <c r="R60" s="28"/>
      <c r="S60" s="28"/>
      <c r="T60" s="40"/>
      <c r="U60" s="31"/>
      <c r="V60" s="26"/>
      <c r="W60" s="26"/>
    </row>
    <row r="61" spans="2:23" ht="34.5" customHeight="1" thickBot="1" x14ac:dyDescent="0.3">
      <c r="B61" s="225"/>
      <c r="C61" s="226"/>
      <c r="D61" s="110" t="s">
        <v>78</v>
      </c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16">
        <f t="shared" si="8"/>
        <v>0</v>
      </c>
      <c r="R61" s="28"/>
      <c r="S61" s="28"/>
      <c r="T61" s="40"/>
      <c r="U61" s="31"/>
      <c r="V61" s="35"/>
      <c r="W61" s="26"/>
    </row>
    <row r="62" spans="2:23" ht="45.75" customHeight="1" x14ac:dyDescent="0.25">
      <c r="B62" s="225"/>
      <c r="C62" s="226"/>
      <c r="D62" s="108" t="s">
        <v>79</v>
      </c>
      <c r="E62" s="48">
        <v>75000</v>
      </c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16">
        <f t="shared" si="8"/>
        <v>75000</v>
      </c>
      <c r="R62" s="28"/>
      <c r="S62" s="28"/>
      <c r="T62" s="40"/>
      <c r="U62" s="31"/>
      <c r="V62" s="62"/>
      <c r="W62" s="26"/>
    </row>
    <row r="63" spans="2:23" ht="53.25" customHeight="1" x14ac:dyDescent="0.25">
      <c r="B63" s="227"/>
      <c r="C63" s="228"/>
      <c r="D63" s="108" t="s">
        <v>80</v>
      </c>
      <c r="E63" s="49"/>
      <c r="F63" s="8"/>
      <c r="G63" s="49"/>
      <c r="H63" s="8"/>
      <c r="I63" s="8"/>
      <c r="J63" s="8"/>
      <c r="K63" s="8"/>
      <c r="L63" s="8"/>
      <c r="M63" s="8"/>
      <c r="N63" s="8"/>
      <c r="O63" s="8"/>
      <c r="P63" s="8"/>
      <c r="Q63" s="16">
        <f t="shared" si="8"/>
        <v>0</v>
      </c>
      <c r="R63" s="26"/>
      <c r="S63" s="26"/>
      <c r="T63" s="32"/>
      <c r="U63" s="33"/>
      <c r="V63" s="62"/>
      <c r="W63" s="26"/>
    </row>
    <row r="64" spans="2:23" ht="60" customHeight="1" thickBot="1" x14ac:dyDescent="0.3">
      <c r="B64" s="93">
        <v>611</v>
      </c>
      <c r="C64" s="93">
        <v>349</v>
      </c>
      <c r="D64" s="112" t="s">
        <v>81</v>
      </c>
      <c r="E64" s="96">
        <f>E65+E66</f>
        <v>7356.48</v>
      </c>
      <c r="F64" s="46"/>
      <c r="G64" s="96"/>
      <c r="H64" s="46"/>
      <c r="I64" s="46"/>
      <c r="J64" s="46"/>
      <c r="K64" s="46"/>
      <c r="L64" s="46"/>
      <c r="M64" s="46"/>
      <c r="N64" s="46"/>
      <c r="O64" s="46"/>
      <c r="P64" s="46"/>
      <c r="Q64" s="56">
        <f>SUM(E64:P64)</f>
        <v>7356.48</v>
      </c>
      <c r="R64" s="35"/>
      <c r="S64" s="35"/>
      <c r="T64" s="36"/>
      <c r="U64" s="33"/>
      <c r="V64" s="35"/>
      <c r="W64" s="35"/>
    </row>
    <row r="65" spans="2:23" ht="26.25" thickBot="1" x14ac:dyDescent="0.3">
      <c r="B65" s="215"/>
      <c r="C65" s="216"/>
      <c r="D65" s="110" t="s">
        <v>82</v>
      </c>
      <c r="E65" s="49">
        <v>7356.48</v>
      </c>
      <c r="F65" s="8"/>
      <c r="G65" s="49"/>
      <c r="H65" s="8"/>
      <c r="I65" s="8"/>
      <c r="J65" s="8"/>
      <c r="K65" s="8"/>
      <c r="L65" s="8"/>
      <c r="M65" s="8"/>
      <c r="N65" s="8"/>
      <c r="O65" s="8"/>
      <c r="P65" s="8"/>
      <c r="Q65" s="16">
        <f t="shared" ref="Q65:Q66" si="9">SUM(E65:P65)</f>
        <v>7356.48</v>
      </c>
      <c r="R65" s="26"/>
      <c r="S65" s="26"/>
      <c r="T65" s="32"/>
      <c r="U65" s="33"/>
      <c r="V65" s="28">
        <f>V19</f>
        <v>0</v>
      </c>
      <c r="W65" s="26"/>
    </row>
    <row r="66" spans="2:23" ht="39" thickBot="1" x14ac:dyDescent="0.3">
      <c r="B66" s="213"/>
      <c r="C66" s="214"/>
      <c r="D66" s="110" t="s">
        <v>83</v>
      </c>
      <c r="E66" s="49"/>
      <c r="F66" s="8"/>
      <c r="G66" s="49"/>
      <c r="H66" s="8"/>
      <c r="I66" s="8"/>
      <c r="J66" s="8"/>
      <c r="K66" s="8"/>
      <c r="L66" s="8"/>
      <c r="M66" s="8"/>
      <c r="N66" s="8"/>
      <c r="O66" s="8"/>
      <c r="P66" s="8"/>
      <c r="Q66" s="16">
        <f t="shared" si="9"/>
        <v>0</v>
      </c>
      <c r="R66" s="26"/>
      <c r="S66" s="26"/>
      <c r="T66" s="32"/>
      <c r="U66" s="33"/>
      <c r="V66" s="26"/>
      <c r="W66" s="26"/>
    </row>
    <row r="67" spans="2:23" ht="15.75" x14ac:dyDescent="0.25">
      <c r="B67" s="222" t="s">
        <v>84</v>
      </c>
      <c r="C67" s="222"/>
      <c r="D67" s="222"/>
      <c r="E67" s="50">
        <f>E59+E56+E54+E52+E48+E37+E19+E14+E9+E64</f>
        <v>2208188.2200000002</v>
      </c>
      <c r="F67" s="50">
        <f t="shared" ref="F67:P67" si="10">F59+F56+F54+F52+F48+F37+F19+F14+F9</f>
        <v>0</v>
      </c>
      <c r="G67" s="50">
        <f t="shared" si="10"/>
        <v>0</v>
      </c>
      <c r="H67" s="50">
        <f t="shared" si="10"/>
        <v>212486.49</v>
      </c>
      <c r="I67" s="50">
        <f t="shared" si="10"/>
        <v>0</v>
      </c>
      <c r="J67" s="50">
        <f t="shared" si="10"/>
        <v>1660411.3900000001</v>
      </c>
      <c r="K67" s="50">
        <f t="shared" si="10"/>
        <v>0</v>
      </c>
      <c r="L67" s="50">
        <f t="shared" si="10"/>
        <v>0</v>
      </c>
      <c r="M67" s="50">
        <f t="shared" si="10"/>
        <v>0</v>
      </c>
      <c r="N67" s="50">
        <f t="shared" si="10"/>
        <v>0</v>
      </c>
      <c r="O67" s="50">
        <f t="shared" si="10"/>
        <v>0</v>
      </c>
      <c r="P67" s="50">
        <f t="shared" si="10"/>
        <v>0</v>
      </c>
      <c r="Q67" s="57">
        <f>Q9+Q14+Q19+Q37+Q48+Q52+Q54+Q56+Q59+Q64</f>
        <v>4081086.1</v>
      </c>
      <c r="R67" s="35"/>
      <c r="S67" s="35"/>
      <c r="T67" s="36"/>
      <c r="U67" s="31"/>
      <c r="V67" s="35">
        <f>V55+V18+V17+V15</f>
        <v>212486.49</v>
      </c>
      <c r="W67" s="35">
        <f>W58+W38</f>
        <v>1660411.3900000001</v>
      </c>
    </row>
    <row r="68" spans="2:23" ht="15.75" x14ac:dyDescent="0.25"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</row>
    <row r="69" spans="2:23" x14ac:dyDescent="0.25">
      <c r="U69" s="58">
        <f>U58+U51+U49+U47+U46+U40+U36+U25+U23+U22+U21+U20+U17+U15+U11+U10</f>
        <v>0</v>
      </c>
      <c r="V69" s="63"/>
    </row>
    <row r="70" spans="2:23" x14ac:dyDescent="0.25">
      <c r="P70" s="52"/>
      <c r="Q70" s="52"/>
      <c r="S70" s="59"/>
      <c r="V70" s="63"/>
    </row>
    <row r="71" spans="2:23" x14ac:dyDescent="0.25">
      <c r="V71" s="63"/>
    </row>
  </sheetData>
  <mergeCells count="15">
    <mergeCell ref="B60:C63"/>
    <mergeCell ref="B65:C66"/>
    <mergeCell ref="B67:D67"/>
    <mergeCell ref="B20:C36"/>
    <mergeCell ref="B38:C47"/>
    <mergeCell ref="B49:C51"/>
    <mergeCell ref="B53:C53"/>
    <mergeCell ref="B55:C55"/>
    <mergeCell ref="B57:C58"/>
    <mergeCell ref="B15:C18"/>
    <mergeCell ref="B3:Q3"/>
    <mergeCell ref="B4:Q4"/>
    <mergeCell ref="B5:Q5"/>
    <mergeCell ref="B10:C11"/>
    <mergeCell ref="B13:C13"/>
  </mergeCells>
  <pageMargins left="0.7" right="0.7" top="0.75" bottom="0.75" header="0.3" footer="0.3"/>
  <pageSetup paperSize="9" scale="48" fitToHeight="0" orientation="landscape" r:id="rId1"/>
  <rowBreaks count="1" manualBreakCount="1">
    <brk id="36" max="16" man="1"/>
  </rowBreaks>
  <colBreaks count="1" manualBreakCount="1">
    <brk id="1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X72"/>
  <sheetViews>
    <sheetView topLeftCell="C25" zoomScale="80" zoomScaleNormal="80" zoomScaleSheetLayoutView="70" workbookViewId="0">
      <selection activeCell="D64" sqref="A64:XFD67"/>
    </sheetView>
  </sheetViews>
  <sheetFormatPr defaultColWidth="9" defaultRowHeight="15" x14ac:dyDescent="0.25"/>
  <cols>
    <col min="2" max="2" width="8.5703125" customWidth="1"/>
    <col min="3" max="3" width="8.85546875" customWidth="1"/>
    <col min="4" max="4" width="27.5703125" customWidth="1"/>
    <col min="5" max="5" width="19.28515625" customWidth="1"/>
    <col min="6" max="6" width="16.140625" customWidth="1"/>
    <col min="7" max="7" width="19.7109375" customWidth="1"/>
    <col min="8" max="8" width="16.7109375" customWidth="1"/>
    <col min="9" max="9" width="14.85546875" customWidth="1"/>
    <col min="10" max="10" width="18.140625" customWidth="1"/>
    <col min="11" max="11" width="16.140625" customWidth="1"/>
    <col min="12" max="12" width="17.140625" customWidth="1"/>
    <col min="13" max="13" width="16.140625" customWidth="1"/>
    <col min="14" max="14" width="15.28515625" customWidth="1"/>
    <col min="15" max="15" width="15.42578125" customWidth="1"/>
    <col min="16" max="16" width="16.140625" customWidth="1"/>
    <col min="17" max="17" width="19.140625" customWidth="1"/>
    <col min="18" max="18" width="10.140625" customWidth="1"/>
    <col min="19" max="19" width="9.85546875" customWidth="1"/>
    <col min="20" max="20" width="8.42578125" customWidth="1"/>
    <col min="21" max="21" width="5.5703125" customWidth="1"/>
    <col min="22" max="22" width="12" customWidth="1"/>
    <col min="23" max="24" width="13" customWidth="1"/>
  </cols>
  <sheetData>
    <row r="3" spans="2:24" x14ac:dyDescent="0.25">
      <c r="B3" s="208" t="s">
        <v>0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</row>
    <row r="4" spans="2:24" x14ac:dyDescent="0.25">
      <c r="B4" s="209" t="s">
        <v>104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</row>
    <row r="5" spans="2:24" ht="15.75" x14ac:dyDescent="0.25">
      <c r="B5" s="210" t="s">
        <v>85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</row>
    <row r="6" spans="2:24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2</v>
      </c>
    </row>
    <row r="7" spans="2:24" ht="102" x14ac:dyDescent="0.25">
      <c r="B7" s="60" t="s">
        <v>3</v>
      </c>
      <c r="C7" s="60" t="s">
        <v>4</v>
      </c>
      <c r="D7" s="2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2" t="s">
        <v>18</v>
      </c>
      <c r="R7" s="22" t="s">
        <v>86</v>
      </c>
      <c r="S7" s="23" t="s">
        <v>87</v>
      </c>
      <c r="T7" s="24" t="s">
        <v>88</v>
      </c>
      <c r="U7" s="25" t="s">
        <v>89</v>
      </c>
      <c r="V7" s="97" t="s">
        <v>101</v>
      </c>
      <c r="W7" s="103" t="s">
        <v>102</v>
      </c>
      <c r="X7" s="113" t="s">
        <v>105</v>
      </c>
    </row>
    <row r="8" spans="2:24" x14ac:dyDescent="0.25">
      <c r="B8" s="4">
        <v>1</v>
      </c>
      <c r="C8" s="4">
        <v>2</v>
      </c>
      <c r="D8" s="4">
        <v>3</v>
      </c>
      <c r="E8" s="4">
        <v>4</v>
      </c>
      <c r="F8" s="4">
        <v>5</v>
      </c>
      <c r="G8" s="4">
        <v>6</v>
      </c>
      <c r="H8" s="4">
        <v>7</v>
      </c>
      <c r="I8" s="4">
        <v>8</v>
      </c>
      <c r="J8" s="4">
        <v>9</v>
      </c>
      <c r="K8" s="4">
        <v>10</v>
      </c>
      <c r="L8" s="4">
        <v>11</v>
      </c>
      <c r="M8" s="4">
        <v>12</v>
      </c>
      <c r="N8" s="4">
        <v>13</v>
      </c>
      <c r="O8" s="4">
        <v>14</v>
      </c>
      <c r="P8" s="4">
        <v>15</v>
      </c>
      <c r="Q8" s="4">
        <v>16</v>
      </c>
      <c r="R8" s="26"/>
      <c r="S8" s="26"/>
      <c r="T8" s="26"/>
      <c r="U8" s="27"/>
      <c r="V8" s="26"/>
      <c r="W8" s="26"/>
      <c r="X8" s="26"/>
    </row>
    <row r="9" spans="2:24" ht="15.75" x14ac:dyDescent="0.25">
      <c r="B9" s="5">
        <v>611</v>
      </c>
      <c r="C9" s="6">
        <v>221</v>
      </c>
      <c r="D9" s="107" t="s">
        <v>19</v>
      </c>
      <c r="E9" s="7">
        <f>E10+E11</f>
        <v>29376</v>
      </c>
      <c r="F9" s="7">
        <f t="shared" ref="F9:Q9" si="0">F10+F11</f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0</v>
      </c>
      <c r="N9" s="7">
        <f t="shared" si="0"/>
        <v>0</v>
      </c>
      <c r="O9" s="7">
        <f t="shared" si="0"/>
        <v>0</v>
      </c>
      <c r="P9" s="7">
        <f t="shared" si="0"/>
        <v>0</v>
      </c>
      <c r="Q9" s="29">
        <f t="shared" si="0"/>
        <v>29376</v>
      </c>
      <c r="R9" s="30"/>
      <c r="S9" s="30"/>
      <c r="T9" s="30"/>
      <c r="U9" s="31"/>
      <c r="V9" s="35"/>
      <c r="W9" s="35"/>
      <c r="X9" s="35"/>
    </row>
    <row r="10" spans="2:24" ht="15.75" x14ac:dyDescent="0.25">
      <c r="B10" s="219" t="s">
        <v>20</v>
      </c>
      <c r="C10" s="219"/>
      <c r="D10" s="108" t="s">
        <v>21</v>
      </c>
      <c r="E10" s="8">
        <v>4176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6">
        <f>SUM(E10:P10)</f>
        <v>4176</v>
      </c>
      <c r="R10" s="26"/>
      <c r="S10" s="26"/>
      <c r="T10" s="32"/>
      <c r="U10" s="33"/>
      <c r="V10" s="26"/>
      <c r="W10" s="26"/>
      <c r="X10" s="26"/>
    </row>
    <row r="11" spans="2:24" ht="15.75" x14ac:dyDescent="0.25">
      <c r="B11" s="219"/>
      <c r="C11" s="219"/>
      <c r="D11" s="108" t="s">
        <v>22</v>
      </c>
      <c r="E11" s="8">
        <v>25200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6">
        <f>SUM(E11:P11)</f>
        <v>25200</v>
      </c>
      <c r="R11" s="26"/>
      <c r="S11" s="26"/>
      <c r="T11" s="32"/>
      <c r="U11" s="33"/>
      <c r="V11" s="26"/>
      <c r="W11" s="26"/>
      <c r="X11" s="26"/>
    </row>
    <row r="12" spans="2:24" ht="15.75" x14ac:dyDescent="0.25">
      <c r="B12" s="93">
        <v>611</v>
      </c>
      <c r="C12" s="93">
        <v>212</v>
      </c>
      <c r="D12" s="109" t="s">
        <v>23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56"/>
      <c r="R12" s="35"/>
      <c r="S12" s="35"/>
      <c r="T12" s="36"/>
      <c r="U12" s="33"/>
      <c r="V12" s="35"/>
      <c r="W12" s="35"/>
      <c r="X12" s="35"/>
    </row>
    <row r="13" spans="2:24" ht="15.75" x14ac:dyDescent="0.25">
      <c r="B13" s="220"/>
      <c r="C13" s="221"/>
      <c r="D13" s="108" t="s">
        <v>24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16">
        <f>SUM(E13:P13)</f>
        <v>0</v>
      </c>
      <c r="R13" s="26"/>
      <c r="S13" s="26"/>
      <c r="T13" s="32"/>
      <c r="U13" s="33"/>
      <c r="V13" s="26"/>
      <c r="W13" s="26"/>
      <c r="X13" s="26"/>
    </row>
    <row r="14" spans="2:24" ht="15.75" x14ac:dyDescent="0.25">
      <c r="B14" s="5">
        <v>611</v>
      </c>
      <c r="C14" s="6">
        <v>223</v>
      </c>
      <c r="D14" s="107" t="s">
        <v>25</v>
      </c>
      <c r="E14" s="7">
        <f>E15+E17+E18</f>
        <v>306832.58000000007</v>
      </c>
      <c r="F14" s="7">
        <f t="shared" ref="F14:P14" si="1">F15+F17+F18</f>
        <v>0</v>
      </c>
      <c r="G14" s="7">
        <f t="shared" si="1"/>
        <v>0</v>
      </c>
      <c r="H14" s="7">
        <f t="shared" si="1"/>
        <v>161002.72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>
        <f t="shared" si="1"/>
        <v>0</v>
      </c>
      <c r="O14" s="7">
        <f t="shared" si="1"/>
        <v>0</v>
      </c>
      <c r="P14" s="7">
        <f t="shared" si="1"/>
        <v>0</v>
      </c>
      <c r="Q14" s="29">
        <f>SUM(Q15:Q18)</f>
        <v>467835.3</v>
      </c>
      <c r="R14" s="35"/>
      <c r="S14" s="35"/>
      <c r="T14" s="36"/>
      <c r="U14" s="31"/>
      <c r="V14" s="35"/>
      <c r="W14" s="35"/>
      <c r="X14" s="35"/>
    </row>
    <row r="15" spans="2:24" ht="31.5" x14ac:dyDescent="0.25">
      <c r="B15" s="217"/>
      <c r="C15" s="218"/>
      <c r="D15" s="108" t="s">
        <v>27</v>
      </c>
      <c r="E15" s="9">
        <v>20750.46</v>
      </c>
      <c r="F15" s="9"/>
      <c r="G15" s="9"/>
      <c r="H15" s="9">
        <v>10843.14</v>
      </c>
      <c r="I15" s="9"/>
      <c r="J15" s="8"/>
      <c r="K15" s="8"/>
      <c r="L15" s="8"/>
      <c r="M15" s="8"/>
      <c r="N15" s="8"/>
      <c r="O15" s="8"/>
      <c r="P15" s="8"/>
      <c r="Q15" s="16">
        <f>SUM(E15:P15)</f>
        <v>31593.599999999999</v>
      </c>
      <c r="R15" s="26"/>
      <c r="S15" s="26"/>
      <c r="T15" s="32"/>
      <c r="U15" s="33"/>
      <c r="V15" s="98">
        <f>H15</f>
        <v>10843.14</v>
      </c>
      <c r="W15" s="28"/>
      <c r="X15" s="28"/>
    </row>
    <row r="16" spans="2:24" ht="31.5" x14ac:dyDescent="0.25">
      <c r="B16" s="217"/>
      <c r="C16" s="218"/>
      <c r="D16" s="108" t="s">
        <v>98</v>
      </c>
      <c r="E16" s="9"/>
      <c r="F16" s="9"/>
      <c r="G16" s="9"/>
      <c r="H16" s="9"/>
      <c r="I16" s="9"/>
      <c r="J16" s="8"/>
      <c r="K16" s="8"/>
      <c r="L16" s="8"/>
      <c r="M16" s="8"/>
      <c r="N16" s="8"/>
      <c r="O16" s="8"/>
      <c r="P16" s="8"/>
      <c r="Q16" s="16">
        <f>SUM(E16:P16)</f>
        <v>0</v>
      </c>
      <c r="R16" s="26"/>
      <c r="S16" s="26"/>
      <c r="T16" s="32"/>
      <c r="U16" s="33"/>
      <c r="V16" s="9"/>
      <c r="W16" s="28"/>
      <c r="X16" s="28"/>
    </row>
    <row r="17" spans="2:24" ht="15.75" x14ac:dyDescent="0.25">
      <c r="B17" s="217"/>
      <c r="C17" s="218"/>
      <c r="D17" s="108" t="s">
        <v>28</v>
      </c>
      <c r="E17" s="10">
        <v>277175.09000000003</v>
      </c>
      <c r="F17" s="10"/>
      <c r="G17" s="10"/>
      <c r="H17" s="10">
        <v>145692.91</v>
      </c>
      <c r="I17" s="8"/>
      <c r="J17" s="8"/>
      <c r="K17" s="8"/>
      <c r="L17" s="8"/>
      <c r="M17" s="8"/>
      <c r="N17" s="8"/>
      <c r="O17" s="8"/>
      <c r="P17" s="8"/>
      <c r="Q17" s="16">
        <f>SUM(E17:P17)</f>
        <v>422868</v>
      </c>
      <c r="R17" s="26"/>
      <c r="S17" s="37"/>
      <c r="T17" s="32"/>
      <c r="U17" s="33"/>
      <c r="V17" s="99">
        <f>H17</f>
        <v>145692.91</v>
      </c>
      <c r="W17" s="28"/>
      <c r="X17" s="28"/>
    </row>
    <row r="18" spans="2:24" ht="15.75" x14ac:dyDescent="0.25">
      <c r="B18" s="213"/>
      <c r="C18" s="214"/>
      <c r="D18" s="108" t="s">
        <v>31</v>
      </c>
      <c r="E18" s="11">
        <v>8907.0300000000007</v>
      </c>
      <c r="F18" s="11"/>
      <c r="G18" s="11"/>
      <c r="H18" s="11">
        <v>4466.67</v>
      </c>
      <c r="I18" s="8"/>
      <c r="J18" s="8"/>
      <c r="K18" s="8"/>
      <c r="L18" s="8"/>
      <c r="M18" s="8"/>
      <c r="N18" s="8"/>
      <c r="O18" s="8"/>
      <c r="P18" s="8"/>
      <c r="Q18" s="16">
        <f>SUM(E18:P18)</f>
        <v>13373.7</v>
      </c>
      <c r="R18" s="26"/>
      <c r="S18" s="37"/>
      <c r="T18" s="32"/>
      <c r="U18" s="38"/>
      <c r="V18" s="100">
        <f>H18</f>
        <v>4466.67</v>
      </c>
      <c r="W18" s="28"/>
      <c r="X18" s="28"/>
    </row>
    <row r="19" spans="2:24" ht="15.75" x14ac:dyDescent="0.25">
      <c r="B19" s="5">
        <v>611</v>
      </c>
      <c r="C19" s="6">
        <v>225</v>
      </c>
      <c r="D19" s="107" t="s">
        <v>32</v>
      </c>
      <c r="E19" s="12">
        <f t="shared" ref="E19:P19" si="2">E20+E21+E22+E23+E24+E25+E26+E31+E32+E37</f>
        <v>148772.74000000002</v>
      </c>
      <c r="F19" s="12">
        <f t="shared" si="2"/>
        <v>0</v>
      </c>
      <c r="G19" s="12">
        <f t="shared" si="2"/>
        <v>0</v>
      </c>
      <c r="H19" s="12">
        <f t="shared" si="2"/>
        <v>0</v>
      </c>
      <c r="I19" s="12">
        <f t="shared" si="2"/>
        <v>0</v>
      </c>
      <c r="J19" s="12">
        <f t="shared" si="2"/>
        <v>0</v>
      </c>
      <c r="K19" s="12">
        <f t="shared" si="2"/>
        <v>0</v>
      </c>
      <c r="L19" s="12">
        <f>L27+L29+L36</f>
        <v>1336355</v>
      </c>
      <c r="M19" s="12">
        <f t="shared" si="2"/>
        <v>0</v>
      </c>
      <c r="N19" s="12">
        <f t="shared" si="2"/>
        <v>0</v>
      </c>
      <c r="O19" s="12">
        <f t="shared" si="2"/>
        <v>0</v>
      </c>
      <c r="P19" s="12">
        <f t="shared" si="2"/>
        <v>0</v>
      </c>
      <c r="Q19" s="39">
        <f>SUM(Q20:Q37)</f>
        <v>1485127.74</v>
      </c>
      <c r="R19" s="35"/>
      <c r="S19" s="35"/>
      <c r="T19" s="36"/>
      <c r="U19" s="31"/>
      <c r="V19" s="35"/>
      <c r="W19" s="35"/>
      <c r="X19" s="35"/>
    </row>
    <row r="20" spans="2:24" ht="21" customHeight="1" x14ac:dyDescent="0.25">
      <c r="B20" s="215"/>
      <c r="C20" s="216"/>
      <c r="D20" s="108" t="s">
        <v>33</v>
      </c>
      <c r="E20" s="8"/>
      <c r="F20" s="8"/>
      <c r="G20" s="13"/>
      <c r="H20" s="8"/>
      <c r="I20" s="8"/>
      <c r="J20" s="8"/>
      <c r="K20" s="8"/>
      <c r="L20" s="8"/>
      <c r="M20" s="8"/>
      <c r="N20" s="8"/>
      <c r="O20" s="8"/>
      <c r="P20" s="8"/>
      <c r="Q20" s="16">
        <f t="shared" ref="Q20:Q37" si="3">SUM(E20:P20)</f>
        <v>0</v>
      </c>
      <c r="R20" s="26"/>
      <c r="S20" s="26"/>
      <c r="T20" s="32"/>
      <c r="U20" s="33"/>
      <c r="V20" s="26"/>
      <c r="W20" s="26"/>
      <c r="X20" s="26"/>
    </row>
    <row r="21" spans="2:24" ht="15.75" x14ac:dyDescent="0.25">
      <c r="B21" s="217"/>
      <c r="C21" s="218"/>
      <c r="D21" s="108" t="s">
        <v>34</v>
      </c>
      <c r="E21" s="8">
        <v>7600</v>
      </c>
      <c r="F21" s="8"/>
      <c r="G21" s="8"/>
      <c r="H21" s="8"/>
      <c r="I21" s="8"/>
      <c r="J21" s="8"/>
      <c r="K21" s="8"/>
      <c r="L21" s="14"/>
      <c r="M21" s="8"/>
      <c r="N21" s="8"/>
      <c r="O21" s="8"/>
      <c r="P21" s="8"/>
      <c r="Q21" s="16">
        <f t="shared" si="3"/>
        <v>7600</v>
      </c>
      <c r="R21" s="26"/>
      <c r="S21" s="26"/>
      <c r="T21" s="32"/>
      <c r="U21" s="33"/>
      <c r="V21" s="26"/>
      <c r="W21" s="26"/>
      <c r="X21" s="26"/>
    </row>
    <row r="22" spans="2:24" ht="16.5" customHeight="1" x14ac:dyDescent="0.25">
      <c r="B22" s="217"/>
      <c r="C22" s="218"/>
      <c r="D22" s="108" t="s">
        <v>35</v>
      </c>
      <c r="E22" s="8">
        <v>12000</v>
      </c>
      <c r="F22" s="8"/>
      <c r="G22" s="8"/>
      <c r="H22" s="8"/>
      <c r="I22" s="8"/>
      <c r="J22" s="8"/>
      <c r="K22" s="8"/>
      <c r="L22" s="16">
        <v>0</v>
      </c>
      <c r="M22" s="8"/>
      <c r="N22" s="8"/>
      <c r="O22" s="8"/>
      <c r="P22" s="8"/>
      <c r="Q22" s="16">
        <f t="shared" si="3"/>
        <v>12000</v>
      </c>
      <c r="R22" s="26"/>
      <c r="S22" s="26"/>
      <c r="T22" s="32"/>
      <c r="U22" s="33"/>
      <c r="V22" s="26"/>
      <c r="W22" s="26"/>
      <c r="X22" s="26"/>
    </row>
    <row r="23" spans="2:24" ht="17.25" customHeight="1" x14ac:dyDescent="0.25">
      <c r="B23" s="217"/>
      <c r="C23" s="218"/>
      <c r="D23" s="108" t="s">
        <v>36</v>
      </c>
      <c r="E23" s="8">
        <v>8640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16">
        <f t="shared" si="3"/>
        <v>8640</v>
      </c>
      <c r="R23" s="26"/>
      <c r="S23" s="26"/>
      <c r="T23" s="32"/>
      <c r="U23" s="33"/>
      <c r="V23" s="26"/>
      <c r="W23" s="26"/>
      <c r="X23" s="26"/>
    </row>
    <row r="24" spans="2:24" ht="21.75" customHeight="1" x14ac:dyDescent="0.25">
      <c r="B24" s="217"/>
      <c r="C24" s="218"/>
      <c r="D24" s="108" t="s">
        <v>38</v>
      </c>
      <c r="E24" s="8">
        <v>8750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6">
        <f t="shared" si="3"/>
        <v>8750</v>
      </c>
      <c r="R24" s="26"/>
      <c r="S24" s="26"/>
      <c r="T24" s="32"/>
      <c r="U24" s="38"/>
      <c r="V24" s="26"/>
      <c r="W24" s="26"/>
      <c r="X24" s="26"/>
    </row>
    <row r="25" spans="2:24" ht="17.25" customHeight="1" x14ac:dyDescent="0.25">
      <c r="B25" s="217"/>
      <c r="C25" s="218"/>
      <c r="D25" s="108" t="s">
        <v>39</v>
      </c>
      <c r="E25" s="8">
        <v>75528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16">
        <f t="shared" si="3"/>
        <v>75528</v>
      </c>
      <c r="R25" s="26"/>
      <c r="S25" s="26"/>
      <c r="T25" s="32"/>
      <c r="U25" s="33"/>
      <c r="V25" s="26"/>
      <c r="W25" s="26"/>
      <c r="X25" s="26"/>
    </row>
    <row r="26" spans="2:24" ht="31.5" x14ac:dyDescent="0.25">
      <c r="B26" s="217"/>
      <c r="C26" s="218"/>
      <c r="D26" s="108" t="s">
        <v>41</v>
      </c>
      <c r="E26" s="14">
        <v>30408.58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16">
        <f t="shared" si="3"/>
        <v>30408.58</v>
      </c>
      <c r="R26" s="26"/>
      <c r="S26" s="26"/>
      <c r="T26" s="32"/>
      <c r="U26" s="38"/>
      <c r="V26" s="26"/>
      <c r="W26" s="26"/>
      <c r="X26" s="26"/>
    </row>
    <row r="27" spans="2:24" ht="27.75" customHeight="1" thickBot="1" x14ac:dyDescent="0.3">
      <c r="B27" s="217"/>
      <c r="C27" s="218"/>
      <c r="D27" s="110" t="s">
        <v>42</v>
      </c>
      <c r="E27" s="14"/>
      <c r="F27" s="8"/>
      <c r="G27" s="8"/>
      <c r="H27" s="8"/>
      <c r="I27" s="8"/>
      <c r="J27" s="8"/>
      <c r="K27" s="8"/>
      <c r="L27" s="115">
        <v>7000</v>
      </c>
      <c r="M27" s="8"/>
      <c r="N27" s="8"/>
      <c r="O27" s="8"/>
      <c r="P27" s="8"/>
      <c r="Q27" s="16">
        <f t="shared" si="3"/>
        <v>7000</v>
      </c>
      <c r="R27" s="26"/>
      <c r="S27" s="26"/>
      <c r="T27" s="32"/>
      <c r="U27" s="38"/>
      <c r="V27" s="26"/>
      <c r="W27" s="26"/>
      <c r="X27" s="26">
        <v>7000</v>
      </c>
    </row>
    <row r="28" spans="2:24" ht="31.5" customHeight="1" thickBot="1" x14ac:dyDescent="0.3">
      <c r="B28" s="217"/>
      <c r="C28" s="218"/>
      <c r="D28" s="110" t="s">
        <v>43</v>
      </c>
      <c r="E28" s="14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16">
        <f t="shared" si="3"/>
        <v>0</v>
      </c>
      <c r="R28" s="26"/>
      <c r="S28" s="26"/>
      <c r="T28" s="32"/>
      <c r="U28" s="38"/>
      <c r="V28" s="26"/>
      <c r="W28" s="26"/>
      <c r="X28" s="26"/>
    </row>
    <row r="29" spans="2:24" ht="39" customHeight="1" thickBot="1" x14ac:dyDescent="0.3">
      <c r="B29" s="217"/>
      <c r="C29" s="218"/>
      <c r="D29" s="110" t="s">
        <v>44</v>
      </c>
      <c r="E29" s="14"/>
      <c r="F29" s="8"/>
      <c r="G29" s="8"/>
      <c r="H29" s="8"/>
      <c r="I29" s="8"/>
      <c r="J29" s="8"/>
      <c r="K29" s="8"/>
      <c r="L29" s="115">
        <v>8000</v>
      </c>
      <c r="M29" s="8"/>
      <c r="N29" s="8"/>
      <c r="O29" s="8"/>
      <c r="P29" s="8"/>
      <c r="Q29" s="16">
        <f t="shared" si="3"/>
        <v>8000</v>
      </c>
      <c r="R29" s="26"/>
      <c r="S29" s="26"/>
      <c r="T29" s="32"/>
      <c r="U29" s="38"/>
      <c r="V29" s="26"/>
      <c r="W29" s="26"/>
      <c r="X29" s="26">
        <v>8000</v>
      </c>
    </row>
    <row r="30" spans="2:24" ht="26.25" thickBot="1" x14ac:dyDescent="0.3">
      <c r="B30" s="217"/>
      <c r="C30" s="218"/>
      <c r="D30" s="110" t="s">
        <v>45</v>
      </c>
      <c r="E30" s="14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16">
        <f t="shared" si="3"/>
        <v>0</v>
      </c>
      <c r="R30" s="26"/>
      <c r="S30" s="26"/>
      <c r="T30" s="32"/>
      <c r="U30" s="38"/>
      <c r="V30" s="26"/>
      <c r="W30" s="26"/>
      <c r="X30" s="26"/>
    </row>
    <row r="31" spans="2:24" ht="33.75" customHeight="1" x14ac:dyDescent="0.25">
      <c r="B31" s="217"/>
      <c r="C31" s="218"/>
      <c r="D31" s="108" t="s">
        <v>90</v>
      </c>
      <c r="E31" s="14">
        <v>5846.16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16">
        <f t="shared" si="3"/>
        <v>5846.16</v>
      </c>
      <c r="R31" s="26"/>
      <c r="S31" s="26"/>
      <c r="T31" s="32"/>
      <c r="U31" s="38"/>
      <c r="V31" s="26"/>
      <c r="W31" s="26"/>
      <c r="X31" s="26"/>
    </row>
    <row r="32" spans="2:24" ht="31.5" x14ac:dyDescent="0.25">
      <c r="B32" s="217"/>
      <c r="C32" s="218"/>
      <c r="D32" s="108" t="s">
        <v>48</v>
      </c>
      <c r="E32" s="13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16">
        <f t="shared" si="3"/>
        <v>0</v>
      </c>
      <c r="R32" s="26"/>
      <c r="S32" s="26"/>
      <c r="T32" s="32"/>
      <c r="U32" s="38"/>
      <c r="V32" s="26"/>
      <c r="W32" s="26"/>
      <c r="X32" s="26"/>
    </row>
    <row r="33" spans="2:24" ht="20.25" customHeight="1" thickBot="1" x14ac:dyDescent="0.3">
      <c r="B33" s="217"/>
      <c r="C33" s="218"/>
      <c r="D33" s="110" t="s">
        <v>49</v>
      </c>
      <c r="E33" s="13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16">
        <f t="shared" si="3"/>
        <v>0</v>
      </c>
      <c r="R33" s="26"/>
      <c r="S33" s="26"/>
      <c r="T33" s="32"/>
      <c r="U33" s="38"/>
      <c r="V33" s="26"/>
      <c r="W33" s="26"/>
      <c r="X33" s="26"/>
    </row>
    <row r="34" spans="2:24" ht="26.25" thickBot="1" x14ac:dyDescent="0.3">
      <c r="B34" s="217"/>
      <c r="C34" s="218"/>
      <c r="D34" s="110" t="s">
        <v>50</v>
      </c>
      <c r="E34" s="13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6">
        <f t="shared" si="3"/>
        <v>0</v>
      </c>
      <c r="R34" s="26"/>
      <c r="S34" s="26"/>
      <c r="T34" s="32"/>
      <c r="U34" s="38"/>
      <c r="V34" s="28"/>
      <c r="W34" s="26"/>
      <c r="X34" s="26"/>
    </row>
    <row r="35" spans="2:24" ht="28.5" customHeight="1" thickBot="1" x14ac:dyDescent="0.3">
      <c r="B35" s="217"/>
      <c r="C35" s="218"/>
      <c r="D35" s="110" t="s">
        <v>51</v>
      </c>
      <c r="E35" s="13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6">
        <f t="shared" si="3"/>
        <v>0</v>
      </c>
      <c r="R35" s="26"/>
      <c r="S35" s="26"/>
      <c r="T35" s="32"/>
      <c r="U35" s="38"/>
      <c r="V35" s="26"/>
      <c r="W35" s="26"/>
      <c r="X35" s="26"/>
    </row>
    <row r="36" spans="2:24" ht="28.5" customHeight="1" x14ac:dyDescent="0.25">
      <c r="B36" s="217"/>
      <c r="C36" s="218"/>
      <c r="D36" s="114" t="s">
        <v>106</v>
      </c>
      <c r="E36" s="13"/>
      <c r="F36" s="8"/>
      <c r="G36" s="8"/>
      <c r="H36" s="8"/>
      <c r="I36" s="8"/>
      <c r="J36" s="8"/>
      <c r="K36" s="8"/>
      <c r="L36" s="115">
        <v>1321355</v>
      </c>
      <c r="M36" s="8"/>
      <c r="N36" s="8"/>
      <c r="O36" s="8"/>
      <c r="P36" s="8"/>
      <c r="Q36" s="16">
        <f t="shared" si="3"/>
        <v>1321355</v>
      </c>
      <c r="R36" s="26"/>
      <c r="S36" s="26"/>
      <c r="T36" s="32"/>
      <c r="U36" s="38"/>
      <c r="V36" s="26"/>
      <c r="W36" s="26"/>
      <c r="X36" s="26">
        <v>1321355</v>
      </c>
    </row>
    <row r="37" spans="2:24" ht="24" customHeight="1" x14ac:dyDescent="0.25">
      <c r="B37" s="213"/>
      <c r="C37" s="214"/>
      <c r="D37" s="108" t="s">
        <v>52</v>
      </c>
      <c r="E37" s="8"/>
      <c r="F37" s="8"/>
      <c r="G37" s="15"/>
      <c r="H37" s="8"/>
      <c r="I37" s="8"/>
      <c r="J37" s="8"/>
      <c r="K37" s="8"/>
      <c r="L37" s="8"/>
      <c r="M37" s="8"/>
      <c r="N37" s="8"/>
      <c r="O37" s="8"/>
      <c r="P37" s="8"/>
      <c r="Q37" s="16">
        <f t="shared" si="3"/>
        <v>0</v>
      </c>
      <c r="R37" s="26"/>
      <c r="S37" s="26"/>
      <c r="T37" s="32"/>
      <c r="U37" s="33"/>
      <c r="V37" s="26"/>
      <c r="W37" s="26"/>
      <c r="X37" s="26"/>
    </row>
    <row r="38" spans="2:24" ht="33.75" customHeight="1" x14ac:dyDescent="0.25">
      <c r="B38" s="5">
        <v>611</v>
      </c>
      <c r="C38" s="6">
        <v>226</v>
      </c>
      <c r="D38" s="107" t="s">
        <v>53</v>
      </c>
      <c r="E38" s="12">
        <f>E39+E40+E41+E42+E43+E46+E47+E48</f>
        <v>19650</v>
      </c>
      <c r="F38" s="12">
        <f>F39+F40+F41+F42+F43+F46+F47+F48</f>
        <v>0</v>
      </c>
      <c r="G38" s="12">
        <f t="shared" ref="G38:P38" si="4">G39+G40+G41+G42+G43+G46+G47+G48</f>
        <v>0</v>
      </c>
      <c r="H38" s="12">
        <f t="shared" si="4"/>
        <v>0</v>
      </c>
      <c r="I38" s="12">
        <f t="shared" si="4"/>
        <v>0</v>
      </c>
      <c r="J38" s="12">
        <f t="shared" si="4"/>
        <v>26088.12</v>
      </c>
      <c r="K38" s="12">
        <f t="shared" si="4"/>
        <v>0</v>
      </c>
      <c r="L38" s="12">
        <f t="shared" si="4"/>
        <v>13600</v>
      </c>
      <c r="M38" s="12">
        <f t="shared" si="4"/>
        <v>0</v>
      </c>
      <c r="N38" s="12">
        <f t="shared" si="4"/>
        <v>0</v>
      </c>
      <c r="O38" s="12">
        <f t="shared" si="4"/>
        <v>0</v>
      </c>
      <c r="P38" s="12">
        <f t="shared" si="4"/>
        <v>0</v>
      </c>
      <c r="Q38" s="29">
        <f>SUM(Q39:Q48)</f>
        <v>59338.119999999995</v>
      </c>
      <c r="R38" s="35"/>
      <c r="S38" s="35"/>
      <c r="T38" s="36"/>
      <c r="U38" s="31"/>
      <c r="V38" s="35"/>
      <c r="W38" s="35"/>
      <c r="X38" s="35"/>
    </row>
    <row r="39" spans="2:24" ht="15.75" x14ac:dyDescent="0.25">
      <c r="B39" s="215" t="s">
        <v>54</v>
      </c>
      <c r="C39" s="216"/>
      <c r="D39" s="108" t="s">
        <v>55</v>
      </c>
      <c r="E39" s="8"/>
      <c r="F39" s="8"/>
      <c r="G39" s="8"/>
      <c r="H39" s="8"/>
      <c r="I39" s="8"/>
      <c r="J39" s="116">
        <v>26088.12</v>
      </c>
      <c r="K39" s="8"/>
      <c r="L39" s="8"/>
      <c r="M39" s="8"/>
      <c r="N39" s="8"/>
      <c r="O39" s="8"/>
      <c r="P39" s="8"/>
      <c r="Q39" s="16">
        <f t="shared" ref="Q39:Q48" si="5">SUM(E39:P39)</f>
        <v>26088.12</v>
      </c>
      <c r="R39" s="26"/>
      <c r="S39" s="26"/>
      <c r="T39" s="32"/>
      <c r="U39" s="38"/>
      <c r="V39" s="26"/>
      <c r="W39" s="105">
        <v>26088.12</v>
      </c>
      <c r="X39" s="105"/>
    </row>
    <row r="40" spans="2:24" ht="20.25" customHeight="1" x14ac:dyDescent="0.25">
      <c r="B40" s="217"/>
      <c r="C40" s="218"/>
      <c r="D40" s="108" t="s">
        <v>56</v>
      </c>
      <c r="E40" s="16">
        <v>10150</v>
      </c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16">
        <f t="shared" si="5"/>
        <v>10150</v>
      </c>
      <c r="R40" s="26"/>
      <c r="S40" s="26"/>
      <c r="T40" s="32"/>
      <c r="U40" s="38"/>
      <c r="V40" s="26"/>
      <c r="W40" s="26"/>
      <c r="X40" s="26"/>
    </row>
    <row r="41" spans="2:24" ht="17.25" customHeight="1" x14ac:dyDescent="0.25">
      <c r="B41" s="217"/>
      <c r="C41" s="218"/>
      <c r="D41" s="108" t="s">
        <v>57</v>
      </c>
      <c r="E41" s="13">
        <v>2500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16">
        <f t="shared" si="5"/>
        <v>2500</v>
      </c>
      <c r="R41" s="26"/>
      <c r="S41" s="26"/>
      <c r="T41" s="32"/>
      <c r="U41" s="33"/>
      <c r="V41" s="26"/>
      <c r="W41" s="26"/>
      <c r="X41" s="26"/>
    </row>
    <row r="42" spans="2:24" ht="31.5" x14ac:dyDescent="0.25">
      <c r="B42" s="217"/>
      <c r="C42" s="218"/>
      <c r="D42" s="108" t="s">
        <v>58</v>
      </c>
      <c r="E42" s="8"/>
      <c r="F42" s="8"/>
      <c r="G42" s="8"/>
      <c r="H42" s="8"/>
      <c r="I42" s="8"/>
      <c r="J42" s="8"/>
      <c r="K42" s="8"/>
      <c r="L42" s="13">
        <v>0</v>
      </c>
      <c r="M42" s="8"/>
      <c r="N42" s="8"/>
      <c r="O42" s="8"/>
      <c r="P42" s="8"/>
      <c r="Q42" s="16">
        <f t="shared" si="5"/>
        <v>0</v>
      </c>
      <c r="R42" s="28"/>
      <c r="S42" s="28"/>
      <c r="T42" s="40"/>
      <c r="U42" s="41"/>
      <c r="V42" s="26"/>
      <c r="W42" s="26"/>
      <c r="X42" s="26"/>
    </row>
    <row r="43" spans="2:24" ht="16.5" customHeight="1" x14ac:dyDescent="0.25">
      <c r="B43" s="217"/>
      <c r="C43" s="218"/>
      <c r="D43" s="108" t="s">
        <v>59</v>
      </c>
      <c r="E43" s="13">
        <v>7000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6">
        <f t="shared" si="5"/>
        <v>7000</v>
      </c>
      <c r="R43" s="26"/>
      <c r="S43" s="26"/>
      <c r="T43" s="32"/>
      <c r="U43" s="38"/>
      <c r="V43" s="26"/>
      <c r="W43" s="26"/>
      <c r="X43" s="26"/>
    </row>
    <row r="44" spans="2:24" ht="15" customHeight="1" thickBot="1" x14ac:dyDescent="0.3">
      <c r="B44" s="217"/>
      <c r="C44" s="218"/>
      <c r="D44" s="110" t="s">
        <v>60</v>
      </c>
      <c r="E44" s="13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16">
        <f t="shared" si="5"/>
        <v>0</v>
      </c>
      <c r="R44" s="26"/>
      <c r="S44" s="26"/>
      <c r="T44" s="32"/>
      <c r="U44" s="38"/>
      <c r="V44" s="26"/>
      <c r="W44" s="26"/>
      <c r="X44" s="26"/>
    </row>
    <row r="45" spans="2:24" ht="16.5" thickBot="1" x14ac:dyDescent="0.3">
      <c r="B45" s="217"/>
      <c r="C45" s="218"/>
      <c r="D45" s="110" t="s">
        <v>61</v>
      </c>
      <c r="E45" s="13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16">
        <f t="shared" si="5"/>
        <v>0</v>
      </c>
      <c r="R45" s="26"/>
      <c r="S45" s="26"/>
      <c r="T45" s="32"/>
      <c r="U45" s="38"/>
      <c r="V45" s="26"/>
      <c r="W45" s="26"/>
      <c r="X45" s="26"/>
    </row>
    <row r="46" spans="2:24" ht="15.75" thickBot="1" x14ac:dyDescent="0.3">
      <c r="B46" s="217"/>
      <c r="C46" s="218"/>
      <c r="D46" s="110" t="s">
        <v>62</v>
      </c>
      <c r="E46" s="8"/>
      <c r="F46" s="8"/>
      <c r="G46" s="8"/>
      <c r="H46" s="17"/>
      <c r="I46" s="8"/>
      <c r="J46" s="8"/>
      <c r="K46" s="8"/>
      <c r="L46" s="115">
        <v>13600</v>
      </c>
      <c r="M46" s="8"/>
      <c r="N46" s="8"/>
      <c r="O46" s="8"/>
      <c r="P46" s="8"/>
      <c r="Q46" s="16">
        <f t="shared" si="5"/>
        <v>13600</v>
      </c>
      <c r="R46" s="26"/>
      <c r="S46" s="26"/>
      <c r="T46" s="32"/>
      <c r="U46" s="38"/>
      <c r="V46" s="26"/>
      <c r="W46" s="26"/>
      <c r="X46" s="26">
        <v>13600</v>
      </c>
    </row>
    <row r="47" spans="2:24" ht="29.25" customHeight="1" x14ac:dyDescent="0.25">
      <c r="B47" s="217"/>
      <c r="C47" s="218"/>
      <c r="D47" s="108" t="s">
        <v>63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16">
        <f t="shared" si="5"/>
        <v>0</v>
      </c>
      <c r="R47" s="26"/>
      <c r="S47" s="26"/>
      <c r="T47" s="32"/>
      <c r="U47" s="33"/>
      <c r="V47" s="26"/>
      <c r="W47" s="26"/>
      <c r="X47" s="26"/>
    </row>
    <row r="48" spans="2:24" ht="45.75" customHeight="1" x14ac:dyDescent="0.25">
      <c r="B48" s="213"/>
      <c r="C48" s="214"/>
      <c r="D48" s="108" t="s">
        <v>64</v>
      </c>
      <c r="E48" s="8"/>
      <c r="F48" s="8"/>
      <c r="G48" s="8"/>
      <c r="H48" s="8"/>
      <c r="I48" s="8"/>
      <c r="J48" s="8"/>
      <c r="K48" s="8"/>
      <c r="L48" s="8"/>
      <c r="M48" s="13"/>
      <c r="N48" s="8"/>
      <c r="O48" s="8"/>
      <c r="P48" s="8"/>
      <c r="Q48" s="16">
        <f t="shared" si="5"/>
        <v>0</v>
      </c>
      <c r="R48" s="26"/>
      <c r="S48" s="26"/>
      <c r="T48" s="32"/>
      <c r="U48" s="33"/>
      <c r="V48" s="28"/>
      <c r="W48" s="26"/>
      <c r="X48" s="26"/>
    </row>
    <row r="49" spans="2:24" ht="15.75" x14ac:dyDescent="0.25">
      <c r="B49" s="5">
        <v>611</v>
      </c>
      <c r="C49" s="6">
        <v>227</v>
      </c>
      <c r="D49" s="107" t="s">
        <v>65</v>
      </c>
      <c r="E49" s="7">
        <f>E50+E51+E52</f>
        <v>33756.18</v>
      </c>
      <c r="F49" s="7"/>
      <c r="G49" s="7"/>
      <c r="H49" s="7"/>
      <c r="I49" s="7"/>
      <c r="J49" s="7"/>
      <c r="K49" s="7"/>
      <c r="L49" s="7"/>
      <c r="M49" s="21">
        <f>M50+M52</f>
        <v>0</v>
      </c>
      <c r="N49" s="7"/>
      <c r="O49" s="7"/>
      <c r="P49" s="7">
        <f>P51</f>
        <v>0</v>
      </c>
      <c r="Q49" s="42">
        <f>Q50+Q52+Q51</f>
        <v>33756.18</v>
      </c>
      <c r="R49" s="35"/>
      <c r="S49" s="35"/>
      <c r="T49" s="36"/>
      <c r="U49" s="31"/>
      <c r="V49" s="35"/>
      <c r="W49" s="35"/>
      <c r="X49" s="35"/>
    </row>
    <row r="50" spans="2:24" ht="23.25" customHeight="1" x14ac:dyDescent="0.25">
      <c r="B50" s="215" t="s">
        <v>20</v>
      </c>
      <c r="C50" s="216"/>
      <c r="D50" s="108" t="s">
        <v>66</v>
      </c>
      <c r="E50" s="8">
        <v>5000</v>
      </c>
      <c r="F50" s="8"/>
      <c r="G50" s="8"/>
      <c r="H50" s="8"/>
      <c r="I50" s="8"/>
      <c r="J50" s="8"/>
      <c r="K50" s="8"/>
      <c r="L50" s="8"/>
      <c r="M50" s="16"/>
      <c r="N50" s="8"/>
      <c r="O50" s="8"/>
      <c r="P50" s="8"/>
      <c r="Q50" s="16">
        <f>SUM(E50:P50)</f>
        <v>5000</v>
      </c>
      <c r="R50" s="26"/>
      <c r="S50" s="26"/>
      <c r="T50" s="32"/>
      <c r="U50" s="33"/>
      <c r="V50" s="26"/>
      <c r="W50" s="26"/>
      <c r="X50" s="26"/>
    </row>
    <row r="51" spans="2:24" ht="19.5" customHeight="1" x14ac:dyDescent="0.25">
      <c r="B51" s="217"/>
      <c r="C51" s="218"/>
      <c r="D51" s="108" t="s">
        <v>91</v>
      </c>
      <c r="E51" s="8">
        <v>17600</v>
      </c>
      <c r="F51" s="8"/>
      <c r="G51" s="8"/>
      <c r="H51" s="8"/>
      <c r="I51" s="8"/>
      <c r="J51" s="8"/>
      <c r="K51" s="8"/>
      <c r="L51" s="8"/>
      <c r="M51" s="16"/>
      <c r="N51" s="8"/>
      <c r="O51" s="8"/>
      <c r="P51" s="8"/>
      <c r="Q51" s="16">
        <f>SUM(E51:P51)</f>
        <v>17600</v>
      </c>
      <c r="R51" s="26"/>
      <c r="S51" s="26"/>
      <c r="T51" s="32"/>
      <c r="U51" s="38"/>
      <c r="V51" s="26"/>
      <c r="W51" s="26"/>
      <c r="X51" s="26"/>
    </row>
    <row r="52" spans="2:24" ht="17.25" customHeight="1" x14ac:dyDescent="0.25">
      <c r="B52" s="213"/>
      <c r="C52" s="214"/>
      <c r="D52" s="108" t="s">
        <v>68</v>
      </c>
      <c r="E52" s="8">
        <v>11156.18</v>
      </c>
      <c r="F52" s="8"/>
      <c r="G52" s="8"/>
      <c r="H52" s="8"/>
      <c r="I52" s="8"/>
      <c r="J52" s="8"/>
      <c r="K52" s="8"/>
      <c r="L52" s="8"/>
      <c r="M52" s="16"/>
      <c r="N52" s="8"/>
      <c r="O52" s="8"/>
      <c r="P52" s="8"/>
      <c r="Q52" s="16">
        <f>SUM(E52:P52)</f>
        <v>11156.18</v>
      </c>
      <c r="R52" s="26"/>
      <c r="S52" s="26"/>
      <c r="T52" s="32"/>
      <c r="U52" s="33"/>
      <c r="V52" s="28"/>
      <c r="W52" s="26"/>
      <c r="X52" s="26"/>
    </row>
    <row r="53" spans="2:24" ht="31.5" x14ac:dyDescent="0.25">
      <c r="B53" s="5">
        <v>611</v>
      </c>
      <c r="C53" s="6">
        <v>290</v>
      </c>
      <c r="D53" s="107" t="s">
        <v>69</v>
      </c>
      <c r="E53" s="18">
        <v>55668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18">
        <f>E53+M53</f>
        <v>55668</v>
      </c>
      <c r="R53" s="35"/>
      <c r="S53" s="35"/>
      <c r="T53" s="36"/>
      <c r="U53" s="38"/>
      <c r="V53" s="35"/>
      <c r="W53" s="35"/>
      <c r="X53" s="35"/>
    </row>
    <row r="54" spans="2:24" ht="15.75" x14ac:dyDescent="0.25">
      <c r="B54" s="211" t="s">
        <v>20</v>
      </c>
      <c r="C54" s="212"/>
      <c r="D54" s="111" t="s">
        <v>92</v>
      </c>
      <c r="E54" s="20">
        <v>55668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20">
        <v>55668</v>
      </c>
      <c r="R54" s="28"/>
      <c r="S54" s="28"/>
      <c r="T54" s="40"/>
      <c r="U54" s="34"/>
      <c r="V54" s="28"/>
      <c r="W54" s="26"/>
      <c r="X54" s="26"/>
    </row>
    <row r="55" spans="2:24" ht="36.75" customHeight="1" x14ac:dyDescent="0.25">
      <c r="B55" s="5">
        <v>611</v>
      </c>
      <c r="C55" s="6">
        <v>342</v>
      </c>
      <c r="D55" s="107" t="s">
        <v>70</v>
      </c>
      <c r="E55" s="7">
        <f>E56</f>
        <v>331698</v>
      </c>
      <c r="F55" s="7">
        <f t="shared" ref="F55:P55" si="6">F56</f>
        <v>0</v>
      </c>
      <c r="G55" s="7">
        <f t="shared" si="6"/>
        <v>0</v>
      </c>
      <c r="H55" s="7">
        <f t="shared" si="6"/>
        <v>51483.77</v>
      </c>
      <c r="I55" s="7">
        <f t="shared" si="6"/>
        <v>0</v>
      </c>
      <c r="J55" s="7">
        <f t="shared" si="6"/>
        <v>0</v>
      </c>
      <c r="K55" s="7">
        <f t="shared" si="6"/>
        <v>0</v>
      </c>
      <c r="L55" s="7">
        <f t="shared" si="6"/>
        <v>250909.96</v>
      </c>
      <c r="M55" s="7">
        <f t="shared" si="6"/>
        <v>0</v>
      </c>
      <c r="N55" s="7">
        <f t="shared" si="6"/>
        <v>0</v>
      </c>
      <c r="O55" s="7">
        <f t="shared" si="6"/>
        <v>0</v>
      </c>
      <c r="P55" s="7">
        <f t="shared" si="6"/>
        <v>0</v>
      </c>
      <c r="Q55" s="43">
        <f>Q56</f>
        <v>634091.73</v>
      </c>
      <c r="R55" s="35"/>
      <c r="S55" s="35"/>
      <c r="T55" s="36"/>
      <c r="U55" s="31"/>
      <c r="V55" s="35"/>
      <c r="W55" s="35"/>
      <c r="X55" s="35"/>
    </row>
    <row r="56" spans="2:24" ht="31.5" x14ac:dyDescent="0.25">
      <c r="B56" s="213"/>
      <c r="C56" s="214"/>
      <c r="D56" s="108" t="s">
        <v>71</v>
      </c>
      <c r="E56" s="44">
        <v>331698</v>
      </c>
      <c r="F56" s="44"/>
      <c r="G56" s="44"/>
      <c r="H56" s="44">
        <v>51483.77</v>
      </c>
      <c r="I56" s="8"/>
      <c r="J56" s="8"/>
      <c r="K56" s="8"/>
      <c r="L56" s="115">
        <v>250909.96</v>
      </c>
      <c r="M56" s="8"/>
      <c r="N56" s="8"/>
      <c r="O56" s="8"/>
      <c r="P56" s="8"/>
      <c r="Q56" s="16">
        <f>SUM(E56:P56)</f>
        <v>634091.73</v>
      </c>
      <c r="R56" s="26"/>
      <c r="S56" s="53"/>
      <c r="T56" s="32"/>
      <c r="U56" s="38"/>
      <c r="V56" s="102">
        <f>H56</f>
        <v>51483.77</v>
      </c>
      <c r="W56" s="26"/>
      <c r="X56" s="26">
        <v>250909.96</v>
      </c>
    </row>
    <row r="57" spans="2:24" ht="51.75" customHeight="1" x14ac:dyDescent="0.25">
      <c r="B57" s="5">
        <v>611</v>
      </c>
      <c r="C57" s="6">
        <v>343</v>
      </c>
      <c r="D57" s="107" t="s">
        <v>73</v>
      </c>
      <c r="E57" s="12">
        <f>E58+E59</f>
        <v>1200078.24</v>
      </c>
      <c r="F57" s="7"/>
      <c r="G57" s="12"/>
      <c r="H57" s="7"/>
      <c r="I57" s="7"/>
      <c r="J57" s="12">
        <f>J59</f>
        <v>1634323.27</v>
      </c>
      <c r="K57" s="7"/>
      <c r="L57" s="7"/>
      <c r="M57" s="7"/>
      <c r="N57" s="7"/>
      <c r="O57" s="7"/>
      <c r="P57" s="7"/>
      <c r="Q57" s="54">
        <f>Q58+Q59</f>
        <v>2834401.5100000002</v>
      </c>
      <c r="R57" s="35"/>
      <c r="S57" s="55"/>
      <c r="T57" s="36"/>
      <c r="U57" s="31"/>
      <c r="V57" s="35"/>
      <c r="W57" s="35"/>
      <c r="X57" s="35"/>
    </row>
    <row r="58" spans="2:24" ht="36" customHeight="1" x14ac:dyDescent="0.25">
      <c r="B58" s="215" t="s">
        <v>20</v>
      </c>
      <c r="C58" s="216"/>
      <c r="D58" s="108" t="s">
        <v>74</v>
      </c>
      <c r="E58" s="8">
        <v>310768.40999999997</v>
      </c>
      <c r="F58" s="8"/>
      <c r="G58" s="45"/>
      <c r="H58" s="8"/>
      <c r="I58" s="8"/>
      <c r="J58" s="8"/>
      <c r="K58" s="8"/>
      <c r="L58" s="8"/>
      <c r="M58" s="8"/>
      <c r="N58" s="8"/>
      <c r="O58" s="8"/>
      <c r="P58" s="8"/>
      <c r="Q58" s="16">
        <f>SUM(E58:P58)</f>
        <v>310768.40999999997</v>
      </c>
      <c r="R58" s="26"/>
      <c r="S58" s="26"/>
      <c r="T58" s="32"/>
      <c r="U58" s="38"/>
      <c r="V58" s="26"/>
      <c r="W58" s="26"/>
      <c r="X58" s="26"/>
    </row>
    <row r="59" spans="2:24" ht="33" customHeight="1" x14ac:dyDescent="0.25">
      <c r="B59" s="213"/>
      <c r="C59" s="214"/>
      <c r="D59" s="108" t="s">
        <v>75</v>
      </c>
      <c r="E59" s="8">
        <v>889309.83</v>
      </c>
      <c r="F59" s="8"/>
      <c r="G59" s="45"/>
      <c r="H59" s="8"/>
      <c r="I59" s="8"/>
      <c r="J59" s="8">
        <v>1634323.27</v>
      </c>
      <c r="K59" s="8"/>
      <c r="L59" s="8"/>
      <c r="M59" s="8"/>
      <c r="N59" s="8"/>
      <c r="O59" s="8"/>
      <c r="P59" s="8"/>
      <c r="Q59" s="16">
        <f>SUM(E59:P59)</f>
        <v>2523633.1</v>
      </c>
      <c r="R59" s="26"/>
      <c r="S59" s="26"/>
      <c r="T59" s="32"/>
      <c r="U59" s="33"/>
      <c r="V59" s="26"/>
      <c r="W59" s="105">
        <v>1634323.27</v>
      </c>
      <c r="X59" s="105"/>
    </row>
    <row r="60" spans="2:24" ht="53.25" customHeight="1" x14ac:dyDescent="0.25">
      <c r="B60" s="5">
        <v>611</v>
      </c>
      <c r="C60" s="6">
        <v>346</v>
      </c>
      <c r="D60" s="107" t="s">
        <v>76</v>
      </c>
      <c r="E60" s="12">
        <f>E61+E62+E63+E64</f>
        <v>75000</v>
      </c>
      <c r="F60" s="12">
        <f t="shared" ref="F60:P60" si="7">F64</f>
        <v>0</v>
      </c>
      <c r="G60" s="12">
        <f t="shared" si="7"/>
        <v>0</v>
      </c>
      <c r="H60" s="12">
        <f t="shared" si="7"/>
        <v>0</v>
      </c>
      <c r="I60" s="12">
        <f t="shared" si="7"/>
        <v>0</v>
      </c>
      <c r="J60" s="12">
        <f t="shared" si="7"/>
        <v>0</v>
      </c>
      <c r="K60" s="12">
        <f t="shared" si="7"/>
        <v>0</v>
      </c>
      <c r="L60" s="12">
        <f t="shared" si="7"/>
        <v>0</v>
      </c>
      <c r="M60" s="12">
        <f t="shared" si="7"/>
        <v>0</v>
      </c>
      <c r="N60" s="12">
        <f t="shared" si="7"/>
        <v>0</v>
      </c>
      <c r="O60" s="12">
        <f t="shared" si="7"/>
        <v>0</v>
      </c>
      <c r="P60" s="12">
        <f t="shared" si="7"/>
        <v>0</v>
      </c>
      <c r="Q60" s="56">
        <f>SUM(E60:P60)</f>
        <v>75000</v>
      </c>
      <c r="R60" s="35"/>
      <c r="S60" s="35"/>
      <c r="T60" s="36"/>
      <c r="U60" s="31"/>
      <c r="V60" s="35"/>
      <c r="W60" s="35"/>
      <c r="X60" s="35"/>
    </row>
    <row r="61" spans="2:24" ht="22.5" customHeight="1" thickBot="1" x14ac:dyDescent="0.3">
      <c r="B61" s="223"/>
      <c r="C61" s="224"/>
      <c r="D61" s="110" t="s">
        <v>77</v>
      </c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16">
        <f t="shared" ref="Q61:Q64" si="8">SUM(E61:P61)</f>
        <v>0</v>
      </c>
      <c r="R61" s="28"/>
      <c r="S61" s="28"/>
      <c r="T61" s="40"/>
      <c r="U61" s="31"/>
      <c r="V61" s="26"/>
      <c r="W61" s="26"/>
      <c r="X61" s="26"/>
    </row>
    <row r="62" spans="2:24" ht="34.5" customHeight="1" thickBot="1" x14ac:dyDescent="0.3">
      <c r="B62" s="225"/>
      <c r="C62" s="226"/>
      <c r="D62" s="110" t="s">
        <v>78</v>
      </c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16">
        <f t="shared" si="8"/>
        <v>0</v>
      </c>
      <c r="R62" s="28"/>
      <c r="S62" s="28"/>
      <c r="T62" s="40"/>
      <c r="U62" s="31"/>
      <c r="V62" s="35"/>
      <c r="W62" s="26"/>
      <c r="X62" s="26"/>
    </row>
    <row r="63" spans="2:24" ht="45.75" customHeight="1" x14ac:dyDescent="0.25">
      <c r="B63" s="225"/>
      <c r="C63" s="226"/>
      <c r="D63" s="108" t="s">
        <v>79</v>
      </c>
      <c r="E63" s="48">
        <v>75000</v>
      </c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16">
        <f t="shared" si="8"/>
        <v>75000</v>
      </c>
      <c r="R63" s="28"/>
      <c r="S63" s="28"/>
      <c r="T63" s="40"/>
      <c r="U63" s="31"/>
      <c r="V63" s="62"/>
      <c r="W63" s="26"/>
      <c r="X63" s="26"/>
    </row>
    <row r="64" spans="2:24" ht="53.25" customHeight="1" x14ac:dyDescent="0.25">
      <c r="B64" s="227"/>
      <c r="C64" s="228"/>
      <c r="D64" s="108" t="s">
        <v>80</v>
      </c>
      <c r="E64" s="49"/>
      <c r="F64" s="8"/>
      <c r="G64" s="49"/>
      <c r="H64" s="8"/>
      <c r="I64" s="8"/>
      <c r="J64" s="8"/>
      <c r="K64" s="8"/>
      <c r="L64" s="8"/>
      <c r="M64" s="8"/>
      <c r="N64" s="8"/>
      <c r="O64" s="8"/>
      <c r="P64" s="8"/>
      <c r="Q64" s="16">
        <f t="shared" si="8"/>
        <v>0</v>
      </c>
      <c r="R64" s="26"/>
      <c r="S64" s="26"/>
      <c r="T64" s="32"/>
      <c r="U64" s="33"/>
      <c r="V64" s="62"/>
      <c r="W64" s="26"/>
      <c r="X64" s="26"/>
    </row>
    <row r="65" spans="2:24" ht="60" customHeight="1" thickBot="1" x14ac:dyDescent="0.3">
      <c r="B65" s="93">
        <v>611</v>
      </c>
      <c r="C65" s="93">
        <v>349</v>
      </c>
      <c r="D65" s="112" t="s">
        <v>81</v>
      </c>
      <c r="E65" s="96">
        <f>E66+E67</f>
        <v>7356.48</v>
      </c>
      <c r="F65" s="46"/>
      <c r="G65" s="96"/>
      <c r="H65" s="46"/>
      <c r="I65" s="46"/>
      <c r="J65" s="46"/>
      <c r="K65" s="46"/>
      <c r="L65" s="46"/>
      <c r="M65" s="46"/>
      <c r="N65" s="46"/>
      <c r="O65" s="46"/>
      <c r="P65" s="46"/>
      <c r="Q65" s="56">
        <f>SUM(E65:P65)</f>
        <v>7356.48</v>
      </c>
      <c r="R65" s="35"/>
      <c r="S65" s="35"/>
      <c r="T65" s="36"/>
      <c r="U65" s="33"/>
      <c r="V65" s="35"/>
      <c r="W65" s="35"/>
      <c r="X65" s="35"/>
    </row>
    <row r="66" spans="2:24" ht="26.25" thickBot="1" x14ac:dyDescent="0.3">
      <c r="B66" s="215"/>
      <c r="C66" s="216"/>
      <c r="D66" s="110" t="s">
        <v>82</v>
      </c>
      <c r="E66" s="49">
        <v>7356.48</v>
      </c>
      <c r="F66" s="8"/>
      <c r="G66" s="49"/>
      <c r="H66" s="8"/>
      <c r="I66" s="8"/>
      <c r="J66" s="8"/>
      <c r="K66" s="8"/>
      <c r="L66" s="8"/>
      <c r="M66" s="8"/>
      <c r="N66" s="8"/>
      <c r="O66" s="8"/>
      <c r="P66" s="8"/>
      <c r="Q66" s="16">
        <f t="shared" ref="Q66:Q67" si="9">SUM(E66:P66)</f>
        <v>7356.48</v>
      </c>
      <c r="R66" s="26"/>
      <c r="S66" s="26"/>
      <c r="T66" s="32"/>
      <c r="U66" s="33"/>
      <c r="V66" s="28">
        <f>V19</f>
        <v>0</v>
      </c>
      <c r="W66" s="26"/>
      <c r="X66" s="26"/>
    </row>
    <row r="67" spans="2:24" ht="39" thickBot="1" x14ac:dyDescent="0.3">
      <c r="B67" s="213"/>
      <c r="C67" s="214"/>
      <c r="D67" s="110" t="s">
        <v>83</v>
      </c>
      <c r="E67" s="49"/>
      <c r="F67" s="8"/>
      <c r="G67" s="49"/>
      <c r="H67" s="8"/>
      <c r="I67" s="8"/>
      <c r="J67" s="8"/>
      <c r="K67" s="8"/>
      <c r="L67" s="8"/>
      <c r="M67" s="8"/>
      <c r="N67" s="8"/>
      <c r="O67" s="8"/>
      <c r="P67" s="8"/>
      <c r="Q67" s="16">
        <f t="shared" si="9"/>
        <v>0</v>
      </c>
      <c r="R67" s="26"/>
      <c r="S67" s="26"/>
      <c r="T67" s="32"/>
      <c r="U67" s="33"/>
      <c r="V67" s="26"/>
      <c r="W67" s="26"/>
      <c r="X67" s="26"/>
    </row>
    <row r="68" spans="2:24" ht="15.75" x14ac:dyDescent="0.25">
      <c r="B68" s="222" t="s">
        <v>84</v>
      </c>
      <c r="C68" s="222"/>
      <c r="D68" s="222"/>
      <c r="E68" s="50">
        <f>E60+E57+E55+E53+E49+E38+E19+E14+E9+E65</f>
        <v>2208188.2200000002</v>
      </c>
      <c r="F68" s="50">
        <f t="shared" ref="F68:P68" si="10">F60+F57+F55+F53+F49+F38+F19+F14+F9</f>
        <v>0</v>
      </c>
      <c r="G68" s="50">
        <f t="shared" si="10"/>
        <v>0</v>
      </c>
      <c r="H68" s="50">
        <f t="shared" si="10"/>
        <v>212486.49</v>
      </c>
      <c r="I68" s="50">
        <f t="shared" si="10"/>
        <v>0</v>
      </c>
      <c r="J68" s="50">
        <f t="shared" si="10"/>
        <v>1660411.3900000001</v>
      </c>
      <c r="K68" s="50">
        <f t="shared" si="10"/>
        <v>0</v>
      </c>
      <c r="L68" s="50">
        <f t="shared" si="10"/>
        <v>1600864.96</v>
      </c>
      <c r="M68" s="50">
        <f t="shared" si="10"/>
        <v>0</v>
      </c>
      <c r="N68" s="50">
        <f t="shared" si="10"/>
        <v>0</v>
      </c>
      <c r="O68" s="50">
        <f t="shared" si="10"/>
        <v>0</v>
      </c>
      <c r="P68" s="50">
        <f t="shared" si="10"/>
        <v>0</v>
      </c>
      <c r="Q68" s="57">
        <f>Q9+Q14+Q19+Q38+Q49+Q53+Q55+Q57+Q60+Q65</f>
        <v>5681951.0600000005</v>
      </c>
      <c r="R68" s="35"/>
      <c r="S68" s="35"/>
      <c r="T68" s="36"/>
      <c r="U68" s="31"/>
      <c r="V68" s="35">
        <f>V56+V18+V17+V15</f>
        <v>212486.49</v>
      </c>
      <c r="W68" s="35">
        <f>W59+W39</f>
        <v>1660411.3900000001</v>
      </c>
      <c r="X68" s="35" t="e">
        <f>X56+X46+X36+X29+X27+#REF!+#REF!+#REF!+#REF!</f>
        <v>#REF!</v>
      </c>
    </row>
    <row r="69" spans="2:24" ht="15.75" x14ac:dyDescent="0.25"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</row>
    <row r="70" spans="2:24" x14ac:dyDescent="0.25">
      <c r="U70" s="58">
        <f>U59+U52+U50+U48+U47+U41+U37+U25+U23+U22+U21+U20+U17+U15+U11+U10</f>
        <v>0</v>
      </c>
      <c r="V70" s="63"/>
    </row>
    <row r="71" spans="2:24" x14ac:dyDescent="0.25">
      <c r="P71" s="52"/>
      <c r="Q71" s="52"/>
      <c r="S71" s="59"/>
      <c r="V71" s="63"/>
    </row>
    <row r="72" spans="2:24" x14ac:dyDescent="0.25">
      <c r="V72" s="63"/>
    </row>
  </sheetData>
  <mergeCells count="15">
    <mergeCell ref="B15:C18"/>
    <mergeCell ref="B3:Q3"/>
    <mergeCell ref="B4:Q4"/>
    <mergeCell ref="B5:Q5"/>
    <mergeCell ref="B10:C11"/>
    <mergeCell ref="B13:C13"/>
    <mergeCell ref="B61:C64"/>
    <mergeCell ref="B66:C67"/>
    <mergeCell ref="B68:D68"/>
    <mergeCell ref="B20:C37"/>
    <mergeCell ref="B39:C48"/>
    <mergeCell ref="B50:C52"/>
    <mergeCell ref="B54:C54"/>
    <mergeCell ref="B56:C56"/>
    <mergeCell ref="B58:C59"/>
  </mergeCells>
  <pageMargins left="0.7" right="0.7" top="0.75" bottom="0.75" header="0.3" footer="0.3"/>
  <pageSetup paperSize="9" scale="47" fitToHeight="0" orientation="landscape" r:id="rId1"/>
  <rowBreaks count="1" manualBreakCount="1">
    <brk id="37" max="16" man="1"/>
  </rowBreaks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82"/>
  <sheetViews>
    <sheetView topLeftCell="A37" zoomScale="80" zoomScaleNormal="80" zoomScaleSheetLayoutView="70" workbookViewId="0">
      <selection activeCell="D71" sqref="D71"/>
    </sheetView>
  </sheetViews>
  <sheetFormatPr defaultColWidth="9" defaultRowHeight="15" x14ac:dyDescent="0.25"/>
  <cols>
    <col min="2" max="2" width="8.5703125" customWidth="1"/>
    <col min="3" max="3" width="8.85546875" customWidth="1"/>
    <col min="4" max="4" width="30.5703125" customWidth="1"/>
    <col min="5" max="5" width="19.28515625" customWidth="1"/>
    <col min="6" max="6" width="16.140625" customWidth="1"/>
    <col min="7" max="7" width="19.7109375" customWidth="1"/>
    <col min="8" max="8" width="21" customWidth="1"/>
    <col min="9" max="9" width="14.85546875" customWidth="1"/>
    <col min="10" max="10" width="21" customWidth="1"/>
    <col min="11" max="11" width="16.140625" customWidth="1"/>
    <col min="12" max="12" width="19.5703125" customWidth="1"/>
    <col min="13" max="13" width="18.5703125" customWidth="1"/>
    <col min="14" max="14" width="15.28515625" customWidth="1"/>
    <col min="15" max="15" width="15.42578125" customWidth="1"/>
    <col min="16" max="16" width="16.140625" customWidth="1"/>
    <col min="17" max="17" width="19.140625" customWidth="1"/>
    <col min="18" max="18" width="13.7109375" customWidth="1"/>
    <col min="19" max="19" width="9.85546875" customWidth="1"/>
    <col min="20" max="20" width="8.42578125" customWidth="1"/>
    <col min="21" max="21" width="12.85546875" customWidth="1"/>
    <col min="22" max="22" width="12" customWidth="1"/>
    <col min="23" max="24" width="13" customWidth="1"/>
    <col min="26" max="26" width="12" customWidth="1"/>
  </cols>
  <sheetData>
    <row r="3" spans="2:26" x14ac:dyDescent="0.25">
      <c r="B3" s="208" t="s">
        <v>0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</row>
    <row r="4" spans="2:26" x14ac:dyDescent="0.25">
      <c r="B4" s="209" t="s">
        <v>113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</row>
    <row r="5" spans="2:26" ht="15.75" x14ac:dyDescent="0.25">
      <c r="B5" s="210" t="s">
        <v>85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</row>
    <row r="6" spans="2:26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2</v>
      </c>
    </row>
    <row r="7" spans="2:26" ht="102" x14ac:dyDescent="0.25">
      <c r="B7" s="60" t="s">
        <v>3</v>
      </c>
      <c r="C7" s="60" t="s">
        <v>4</v>
      </c>
      <c r="D7" s="2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2" t="s">
        <v>18</v>
      </c>
      <c r="R7" s="22" t="s">
        <v>86</v>
      </c>
      <c r="S7" s="23" t="s">
        <v>87</v>
      </c>
      <c r="T7" s="24" t="s">
        <v>88</v>
      </c>
      <c r="U7" s="25" t="s">
        <v>89</v>
      </c>
      <c r="V7" s="97" t="s">
        <v>101</v>
      </c>
      <c r="W7" s="103" t="s">
        <v>102</v>
      </c>
      <c r="X7" s="113" t="s">
        <v>105</v>
      </c>
      <c r="Y7" s="117" t="s">
        <v>107</v>
      </c>
      <c r="Z7" s="117" t="s">
        <v>112</v>
      </c>
    </row>
    <row r="8" spans="2:26" x14ac:dyDescent="0.25">
      <c r="B8" s="4">
        <v>1</v>
      </c>
      <c r="C8" s="4">
        <v>2</v>
      </c>
      <c r="D8" s="4">
        <v>3</v>
      </c>
      <c r="E8" s="4">
        <v>4</v>
      </c>
      <c r="F8" s="4">
        <v>5</v>
      </c>
      <c r="G8" s="4">
        <v>6</v>
      </c>
      <c r="H8" s="4">
        <v>7</v>
      </c>
      <c r="I8" s="4">
        <v>8</v>
      </c>
      <c r="J8" s="4">
        <v>9</v>
      </c>
      <c r="K8" s="4">
        <v>10</v>
      </c>
      <c r="L8" s="4">
        <v>11</v>
      </c>
      <c r="M8" s="4">
        <v>12</v>
      </c>
      <c r="N8" s="4">
        <v>13</v>
      </c>
      <c r="O8" s="4">
        <v>14</v>
      </c>
      <c r="P8" s="4">
        <v>15</v>
      </c>
      <c r="Q8" s="4">
        <v>16</v>
      </c>
      <c r="R8" s="121"/>
      <c r="S8" s="119"/>
      <c r="T8" s="26"/>
      <c r="U8" s="27"/>
      <c r="V8" s="26"/>
      <c r="W8" s="26"/>
      <c r="X8" s="26"/>
      <c r="Y8" s="26"/>
      <c r="Z8" s="26"/>
    </row>
    <row r="9" spans="2:26" ht="15.75" x14ac:dyDescent="0.25">
      <c r="B9" s="5">
        <v>611</v>
      </c>
      <c r="C9" s="6">
        <v>221</v>
      </c>
      <c r="D9" s="107" t="s">
        <v>19</v>
      </c>
      <c r="E9" s="7">
        <f>E10+E11</f>
        <v>29376</v>
      </c>
      <c r="F9" s="7">
        <f t="shared" ref="F9:Q9" si="0">F10+F11</f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0</v>
      </c>
      <c r="N9" s="7">
        <f t="shared" si="0"/>
        <v>0</v>
      </c>
      <c r="O9" s="7">
        <f t="shared" si="0"/>
        <v>0</v>
      </c>
      <c r="P9" s="7">
        <f t="shared" si="0"/>
        <v>0</v>
      </c>
      <c r="Q9" s="29">
        <f t="shared" si="0"/>
        <v>29376</v>
      </c>
      <c r="R9" s="30"/>
      <c r="S9" s="30"/>
      <c r="T9" s="30"/>
      <c r="U9" s="38">
        <f>U10+U11</f>
        <v>-1200</v>
      </c>
      <c r="V9" s="35"/>
      <c r="W9" s="35"/>
      <c r="X9" s="35"/>
      <c r="Y9" s="35"/>
      <c r="Z9" s="35"/>
    </row>
    <row r="10" spans="2:26" ht="15.75" x14ac:dyDescent="0.25">
      <c r="B10" s="219" t="s">
        <v>20</v>
      </c>
      <c r="C10" s="219"/>
      <c r="D10" s="108" t="s">
        <v>21</v>
      </c>
      <c r="E10" s="8">
        <v>4176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6">
        <f>SUM(E10:P10)</f>
        <v>4176</v>
      </c>
      <c r="R10" s="121">
        <v>4176</v>
      </c>
      <c r="S10" s="119"/>
      <c r="T10" s="32"/>
      <c r="U10" s="33">
        <f>R10-Q10</f>
        <v>0</v>
      </c>
      <c r="V10" s="26"/>
      <c r="W10" s="26"/>
      <c r="X10" s="26"/>
      <c r="Y10" s="26"/>
      <c r="Z10" s="26"/>
    </row>
    <row r="11" spans="2:26" ht="15.75" x14ac:dyDescent="0.25">
      <c r="B11" s="219"/>
      <c r="C11" s="219"/>
      <c r="D11" s="108" t="s">
        <v>22</v>
      </c>
      <c r="E11" s="8">
        <v>25200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6">
        <f>SUM(E11:P11)</f>
        <v>25200</v>
      </c>
      <c r="R11" s="121">
        <v>24000</v>
      </c>
      <c r="S11" s="119"/>
      <c r="T11" s="32"/>
      <c r="U11" s="33">
        <f>R11-Q11</f>
        <v>-1200</v>
      </c>
      <c r="V11" s="26"/>
      <c r="W11" s="26"/>
      <c r="X11" s="26"/>
      <c r="Y11" s="26"/>
      <c r="Z11" s="26"/>
    </row>
    <row r="12" spans="2:26" ht="15.75" x14ac:dyDescent="0.25">
      <c r="B12" s="93">
        <v>611</v>
      </c>
      <c r="C12" s="93">
        <v>212</v>
      </c>
      <c r="D12" s="109" t="s">
        <v>23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56"/>
      <c r="R12" s="35"/>
      <c r="S12" s="35"/>
      <c r="T12" s="36"/>
      <c r="U12" s="33"/>
      <c r="V12" s="35"/>
      <c r="W12" s="35"/>
      <c r="X12" s="35"/>
      <c r="Y12" s="35"/>
      <c r="Z12" s="35"/>
    </row>
    <row r="13" spans="2:26" ht="15.75" x14ac:dyDescent="0.25">
      <c r="B13" s="220"/>
      <c r="C13" s="221"/>
      <c r="D13" s="108" t="s">
        <v>24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16">
        <f>SUM(E13:P13)</f>
        <v>0</v>
      </c>
      <c r="R13" s="121"/>
      <c r="S13" s="119"/>
      <c r="T13" s="32"/>
      <c r="U13" s="33">
        <f>R13-Q13</f>
        <v>0</v>
      </c>
      <c r="V13" s="26"/>
      <c r="W13" s="26"/>
      <c r="X13" s="26"/>
      <c r="Y13" s="26"/>
      <c r="Z13" s="26"/>
    </row>
    <row r="14" spans="2:26" ht="15.75" x14ac:dyDescent="0.25">
      <c r="B14" s="5">
        <v>611</v>
      </c>
      <c r="C14" s="6">
        <v>223</v>
      </c>
      <c r="D14" s="107" t="s">
        <v>25</v>
      </c>
      <c r="E14" s="7">
        <f>E15+E17+E18</f>
        <v>306832.58000000007</v>
      </c>
      <c r="F14" s="7">
        <f t="shared" ref="F14:P14" si="1">F15+F17+F18</f>
        <v>0</v>
      </c>
      <c r="G14" s="7">
        <f t="shared" si="1"/>
        <v>0</v>
      </c>
      <c r="H14" s="7">
        <f t="shared" si="1"/>
        <v>161002.72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>
        <f t="shared" si="1"/>
        <v>0</v>
      </c>
      <c r="O14" s="7">
        <f t="shared" si="1"/>
        <v>0</v>
      </c>
      <c r="P14" s="7">
        <f t="shared" si="1"/>
        <v>0</v>
      </c>
      <c r="Q14" s="29">
        <f>SUM(Q15:Q18)</f>
        <v>467835.3</v>
      </c>
      <c r="R14" s="35"/>
      <c r="S14" s="35"/>
      <c r="T14" s="36"/>
      <c r="U14" s="38">
        <f>U15+U16+U17+U18</f>
        <v>-13373.7</v>
      </c>
      <c r="V14" s="35"/>
      <c r="W14" s="35"/>
      <c r="X14" s="35"/>
      <c r="Y14" s="35"/>
      <c r="Z14" s="35"/>
    </row>
    <row r="15" spans="2:26" ht="31.5" x14ac:dyDescent="0.25">
      <c r="B15" s="217"/>
      <c r="C15" s="218"/>
      <c r="D15" s="108" t="s">
        <v>27</v>
      </c>
      <c r="E15" s="9">
        <v>20750.46</v>
      </c>
      <c r="F15" s="9"/>
      <c r="G15" s="9"/>
      <c r="H15" s="9">
        <v>10843.14</v>
      </c>
      <c r="I15" s="9"/>
      <c r="J15" s="8"/>
      <c r="K15" s="8"/>
      <c r="L15" s="8"/>
      <c r="M15" s="8"/>
      <c r="N15" s="8"/>
      <c r="O15" s="8"/>
      <c r="P15" s="8"/>
      <c r="Q15" s="16">
        <f>SUM(E15:P15)</f>
        <v>31593.599999999999</v>
      </c>
      <c r="R15" s="121">
        <v>31593.599999999999</v>
      </c>
      <c r="S15" s="119"/>
      <c r="T15" s="32"/>
      <c r="U15" s="33">
        <f t="shared" ref="U15:U18" si="2">R15-Q15</f>
        <v>0</v>
      </c>
      <c r="V15" s="98">
        <f>H15</f>
        <v>10843.14</v>
      </c>
      <c r="W15" s="28"/>
      <c r="X15" s="28"/>
      <c r="Y15" s="26"/>
      <c r="Z15" s="26"/>
    </row>
    <row r="16" spans="2:26" ht="31.5" x14ac:dyDescent="0.25">
      <c r="B16" s="217"/>
      <c r="C16" s="218"/>
      <c r="D16" s="108" t="s">
        <v>98</v>
      </c>
      <c r="E16" s="9"/>
      <c r="F16" s="9"/>
      <c r="G16" s="9"/>
      <c r="H16" s="9"/>
      <c r="I16" s="9"/>
      <c r="J16" s="8"/>
      <c r="K16" s="8"/>
      <c r="L16" s="8"/>
      <c r="M16" s="8"/>
      <c r="N16" s="8"/>
      <c r="O16" s="8"/>
      <c r="P16" s="8"/>
      <c r="Q16" s="16">
        <f>SUM(E16:P16)</f>
        <v>0</v>
      </c>
      <c r="R16" s="121"/>
      <c r="S16" s="119"/>
      <c r="T16" s="32"/>
      <c r="U16" s="33">
        <f t="shared" si="2"/>
        <v>0</v>
      </c>
      <c r="V16" s="9"/>
      <c r="W16" s="28"/>
      <c r="X16" s="28"/>
      <c r="Y16" s="26"/>
      <c r="Z16" s="26"/>
    </row>
    <row r="17" spans="2:26" ht="15.75" x14ac:dyDescent="0.25">
      <c r="B17" s="217"/>
      <c r="C17" s="218"/>
      <c r="D17" s="108" t="s">
        <v>28</v>
      </c>
      <c r="E17" s="10">
        <v>277175.09000000003</v>
      </c>
      <c r="F17" s="10"/>
      <c r="G17" s="10"/>
      <c r="H17" s="10">
        <v>145692.91</v>
      </c>
      <c r="I17" s="8"/>
      <c r="J17" s="8"/>
      <c r="K17" s="8"/>
      <c r="L17" s="8"/>
      <c r="M17" s="8"/>
      <c r="N17" s="8"/>
      <c r="O17" s="8"/>
      <c r="P17" s="8"/>
      <c r="Q17" s="16">
        <f>SUM(E17:P17)</f>
        <v>422868</v>
      </c>
      <c r="R17" s="121">
        <v>422868</v>
      </c>
      <c r="S17" s="122"/>
      <c r="T17" s="32"/>
      <c r="U17" s="33">
        <f t="shared" si="2"/>
        <v>0</v>
      </c>
      <c r="V17" s="99">
        <f>H17</f>
        <v>145692.91</v>
      </c>
      <c r="W17" s="28"/>
      <c r="X17" s="28"/>
      <c r="Y17" s="26"/>
      <c r="Z17" s="26"/>
    </row>
    <row r="18" spans="2:26" ht="15.75" x14ac:dyDescent="0.25">
      <c r="B18" s="213"/>
      <c r="C18" s="214"/>
      <c r="D18" s="108" t="s">
        <v>31</v>
      </c>
      <c r="E18" s="11">
        <v>8907.0300000000007</v>
      </c>
      <c r="F18" s="11"/>
      <c r="G18" s="11"/>
      <c r="H18" s="11">
        <v>4466.67</v>
      </c>
      <c r="I18" s="8"/>
      <c r="J18" s="8"/>
      <c r="K18" s="8"/>
      <c r="L18" s="8"/>
      <c r="M18" s="8"/>
      <c r="N18" s="8"/>
      <c r="O18" s="8"/>
      <c r="P18" s="8"/>
      <c r="Q18" s="16">
        <f>SUM(E18:P18)</f>
        <v>13373.7</v>
      </c>
      <c r="R18" s="121"/>
      <c r="S18" s="122"/>
      <c r="T18" s="32"/>
      <c r="U18" s="33">
        <f t="shared" si="2"/>
        <v>-13373.7</v>
      </c>
      <c r="V18" s="100">
        <f>H18</f>
        <v>4466.67</v>
      </c>
      <c r="W18" s="28"/>
      <c r="X18" s="28"/>
      <c r="Y18" s="26"/>
      <c r="Z18" s="26"/>
    </row>
    <row r="19" spans="2:26" ht="15.75" x14ac:dyDescent="0.25">
      <c r="B19" s="5">
        <v>611</v>
      </c>
      <c r="C19" s="6">
        <v>225</v>
      </c>
      <c r="D19" s="107" t="s">
        <v>32</v>
      </c>
      <c r="E19" s="12">
        <f t="shared" ref="E19:P19" si="3">E20+E21+E22+E23+E24+E25+E26+E32+E33+E38</f>
        <v>148772.74000000002</v>
      </c>
      <c r="F19" s="12">
        <f t="shared" si="3"/>
        <v>0</v>
      </c>
      <c r="G19" s="12">
        <f t="shared" si="3"/>
        <v>0</v>
      </c>
      <c r="H19" s="12">
        <f t="shared" si="3"/>
        <v>0</v>
      </c>
      <c r="I19" s="12">
        <f t="shared" si="3"/>
        <v>0</v>
      </c>
      <c r="J19" s="12">
        <f t="shared" si="3"/>
        <v>0</v>
      </c>
      <c r="K19" s="12">
        <f t="shared" si="3"/>
        <v>0</v>
      </c>
      <c r="L19" s="12">
        <f>L27+L30+L37</f>
        <v>1333205</v>
      </c>
      <c r="M19" s="12">
        <f>M29+M31+M36</f>
        <v>12000</v>
      </c>
      <c r="N19" s="12">
        <f t="shared" si="3"/>
        <v>0</v>
      </c>
      <c r="O19" s="12">
        <f t="shared" si="3"/>
        <v>0</v>
      </c>
      <c r="P19" s="12">
        <f t="shared" si="3"/>
        <v>0</v>
      </c>
      <c r="Q19" s="39">
        <f>SUM(Q20:Q38)</f>
        <v>1493977.74</v>
      </c>
      <c r="R19" s="35"/>
      <c r="S19" s="35"/>
      <c r="T19" s="36"/>
      <c r="U19" s="38">
        <f>U20+U21+U22+U23+U24+U25+U26+U27+U28+U29+U30+U31+U32+U33+U35+U36+U34+U37+U38</f>
        <v>-29415.74</v>
      </c>
      <c r="V19" s="35"/>
      <c r="W19" s="35"/>
      <c r="X19" s="35"/>
      <c r="Y19" s="35"/>
      <c r="Z19" s="35"/>
    </row>
    <row r="20" spans="2:26" ht="21" customHeight="1" x14ac:dyDescent="0.25">
      <c r="B20" s="215"/>
      <c r="C20" s="216"/>
      <c r="D20" s="108" t="s">
        <v>33</v>
      </c>
      <c r="E20" s="8"/>
      <c r="F20" s="8"/>
      <c r="G20" s="13"/>
      <c r="H20" s="8"/>
      <c r="I20" s="8"/>
      <c r="J20" s="8"/>
      <c r="K20" s="8"/>
      <c r="L20" s="8"/>
      <c r="M20" s="8"/>
      <c r="N20" s="8"/>
      <c r="O20" s="8"/>
      <c r="P20" s="8"/>
      <c r="Q20" s="16">
        <f t="shared" ref="Q20:Q38" si="4">SUM(E20:P20)</f>
        <v>0</v>
      </c>
      <c r="R20" s="121"/>
      <c r="S20" s="119"/>
      <c r="T20" s="32"/>
      <c r="U20" s="33">
        <f t="shared" ref="U20:U53" si="5">R20-Q20</f>
        <v>0</v>
      </c>
      <c r="V20" s="26"/>
      <c r="W20" s="26"/>
      <c r="X20" s="26"/>
      <c r="Y20" s="26"/>
      <c r="Z20" s="26"/>
    </row>
    <row r="21" spans="2:26" ht="15.75" x14ac:dyDescent="0.25">
      <c r="B21" s="217"/>
      <c r="C21" s="218"/>
      <c r="D21" s="108" t="s">
        <v>34</v>
      </c>
      <c r="E21" s="8">
        <v>7600</v>
      </c>
      <c r="F21" s="8"/>
      <c r="G21" s="8"/>
      <c r="H21" s="8"/>
      <c r="I21" s="8"/>
      <c r="J21" s="8"/>
      <c r="K21" s="8"/>
      <c r="L21" s="14"/>
      <c r="M21" s="8"/>
      <c r="N21" s="8"/>
      <c r="O21" s="8"/>
      <c r="P21" s="8"/>
      <c r="Q21" s="16">
        <f t="shared" si="4"/>
        <v>7600</v>
      </c>
      <c r="R21" s="121">
        <v>1750</v>
      </c>
      <c r="S21" s="119"/>
      <c r="T21" s="32"/>
      <c r="U21" s="33">
        <f t="shared" si="5"/>
        <v>-5850</v>
      </c>
      <c r="V21" s="26"/>
      <c r="W21" s="26"/>
      <c r="X21" s="26"/>
      <c r="Y21" s="26"/>
      <c r="Z21" s="26"/>
    </row>
    <row r="22" spans="2:26" ht="16.5" customHeight="1" x14ac:dyDescent="0.25">
      <c r="B22" s="217"/>
      <c r="C22" s="218"/>
      <c r="D22" s="139" t="s">
        <v>35</v>
      </c>
      <c r="E22" s="8">
        <v>12000</v>
      </c>
      <c r="F22" s="8"/>
      <c r="G22" s="8"/>
      <c r="H22" s="8"/>
      <c r="I22" s="8"/>
      <c r="J22" s="8"/>
      <c r="K22" s="8"/>
      <c r="L22" s="16">
        <v>0</v>
      </c>
      <c r="M22" s="8"/>
      <c r="N22" s="8"/>
      <c r="O22" s="8"/>
      <c r="P22" s="8"/>
      <c r="Q22" s="16">
        <f t="shared" si="4"/>
        <v>12000</v>
      </c>
      <c r="R22" s="121"/>
      <c r="S22" s="119"/>
      <c r="T22" s="32"/>
      <c r="U22" s="33">
        <f t="shared" si="5"/>
        <v>-12000</v>
      </c>
      <c r="V22" s="26"/>
      <c r="W22" s="26"/>
      <c r="X22" s="26"/>
      <c r="Y22" s="26"/>
      <c r="Z22" s="26"/>
    </row>
    <row r="23" spans="2:26" ht="17.25" customHeight="1" x14ac:dyDescent="0.25">
      <c r="B23" s="217"/>
      <c r="C23" s="218"/>
      <c r="D23" s="108" t="s">
        <v>36</v>
      </c>
      <c r="E23" s="8">
        <v>8640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16">
        <f t="shared" si="4"/>
        <v>8640</v>
      </c>
      <c r="R23" s="121">
        <v>6000</v>
      </c>
      <c r="S23" s="119"/>
      <c r="T23" s="32"/>
      <c r="U23" s="33">
        <f t="shared" si="5"/>
        <v>-2640</v>
      </c>
      <c r="V23" s="26"/>
      <c r="W23" s="26"/>
      <c r="X23" s="26"/>
      <c r="Y23" s="26"/>
      <c r="Z23" s="26"/>
    </row>
    <row r="24" spans="2:26" ht="21.75" customHeight="1" x14ac:dyDescent="0.25">
      <c r="B24" s="217"/>
      <c r="C24" s="218"/>
      <c r="D24" s="108" t="s">
        <v>38</v>
      </c>
      <c r="E24" s="8">
        <v>8750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6">
        <f t="shared" si="4"/>
        <v>8750</v>
      </c>
      <c r="R24" s="121">
        <v>0</v>
      </c>
      <c r="S24" s="119"/>
      <c r="T24" s="32"/>
      <c r="U24" s="33">
        <f t="shared" si="5"/>
        <v>-8750</v>
      </c>
      <c r="V24" s="26"/>
      <c r="W24" s="26"/>
      <c r="X24" s="26"/>
      <c r="Y24" s="26"/>
      <c r="Z24" s="26"/>
    </row>
    <row r="25" spans="2:26" ht="17.25" customHeight="1" x14ac:dyDescent="0.25">
      <c r="B25" s="217"/>
      <c r="C25" s="218"/>
      <c r="D25" s="108" t="s">
        <v>39</v>
      </c>
      <c r="E25" s="8">
        <v>75528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16">
        <f t="shared" si="4"/>
        <v>75528</v>
      </c>
      <c r="R25" s="121">
        <v>85056</v>
      </c>
      <c r="S25" s="119"/>
      <c r="T25" s="32"/>
      <c r="U25" s="33">
        <f t="shared" si="5"/>
        <v>9528</v>
      </c>
      <c r="V25" s="26"/>
      <c r="W25" s="26"/>
      <c r="X25" s="26"/>
      <c r="Y25" s="26"/>
      <c r="Z25" s="26"/>
    </row>
    <row r="26" spans="2:26" ht="31.5" x14ac:dyDescent="0.25">
      <c r="B26" s="217"/>
      <c r="C26" s="218"/>
      <c r="D26" s="108" t="s">
        <v>41</v>
      </c>
      <c r="E26" s="14">
        <v>30408.58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16">
        <f t="shared" si="4"/>
        <v>30408.58</v>
      </c>
      <c r="R26" s="121">
        <v>23628</v>
      </c>
      <c r="S26" s="119"/>
      <c r="T26" s="32"/>
      <c r="U26" s="33">
        <f t="shared" si="5"/>
        <v>-6780.5800000000017</v>
      </c>
      <c r="V26" s="26"/>
      <c r="W26" s="26"/>
      <c r="X26" s="26"/>
      <c r="Y26" s="26"/>
      <c r="Z26" s="26"/>
    </row>
    <row r="27" spans="2:26" ht="27.75" customHeight="1" thickBot="1" x14ac:dyDescent="0.3">
      <c r="B27" s="217"/>
      <c r="C27" s="218"/>
      <c r="D27" s="110" t="s">
        <v>42</v>
      </c>
      <c r="E27" s="14"/>
      <c r="F27" s="8"/>
      <c r="G27" s="8"/>
      <c r="H27" s="8"/>
      <c r="I27" s="8"/>
      <c r="J27" s="8"/>
      <c r="K27" s="8"/>
      <c r="L27" s="8">
        <v>7000</v>
      </c>
      <c r="M27" s="8"/>
      <c r="N27" s="8"/>
      <c r="O27" s="8"/>
      <c r="P27" s="8"/>
      <c r="Q27" s="16">
        <f t="shared" si="4"/>
        <v>7000</v>
      </c>
      <c r="R27" s="121">
        <v>7000</v>
      </c>
      <c r="S27" s="119"/>
      <c r="T27" s="32"/>
      <c r="U27" s="33">
        <f t="shared" si="5"/>
        <v>0</v>
      </c>
      <c r="V27" s="26"/>
      <c r="W27" s="26"/>
      <c r="X27" s="26">
        <v>7000</v>
      </c>
      <c r="Y27" s="26"/>
      <c r="Z27" s="26"/>
    </row>
    <row r="28" spans="2:26" ht="31.5" customHeight="1" thickBot="1" x14ac:dyDescent="0.3">
      <c r="B28" s="217"/>
      <c r="C28" s="218"/>
      <c r="D28" s="110" t="s">
        <v>43</v>
      </c>
      <c r="E28" s="14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16">
        <f t="shared" si="4"/>
        <v>0</v>
      </c>
      <c r="R28" s="121"/>
      <c r="S28" s="119"/>
      <c r="T28" s="32"/>
      <c r="U28" s="33">
        <f t="shared" si="5"/>
        <v>0</v>
      </c>
      <c r="V28" s="26"/>
      <c r="W28" s="26"/>
      <c r="X28" s="26"/>
      <c r="Y28" s="26"/>
      <c r="Z28" s="26"/>
    </row>
    <row r="29" spans="2:26" ht="42" customHeight="1" thickBot="1" x14ac:dyDescent="0.3">
      <c r="B29" s="217"/>
      <c r="C29" s="218"/>
      <c r="D29" s="110" t="s">
        <v>108</v>
      </c>
      <c r="E29" s="14"/>
      <c r="F29" s="8"/>
      <c r="G29" s="8"/>
      <c r="H29" s="8"/>
      <c r="I29" s="8"/>
      <c r="J29" s="8"/>
      <c r="K29" s="8"/>
      <c r="L29" s="8"/>
      <c r="M29" s="125">
        <v>6500</v>
      </c>
      <c r="N29" s="8"/>
      <c r="O29" s="8"/>
      <c r="P29" s="8"/>
      <c r="Q29" s="16">
        <f t="shared" si="4"/>
        <v>6500</v>
      </c>
      <c r="R29" s="121">
        <v>6500</v>
      </c>
      <c r="S29" s="119"/>
      <c r="T29" s="32"/>
      <c r="U29" s="33">
        <f t="shared" si="5"/>
        <v>0</v>
      </c>
      <c r="V29" s="26"/>
      <c r="W29" s="26"/>
      <c r="X29" s="26"/>
      <c r="Y29" s="26"/>
      <c r="Z29" s="118">
        <v>6500</v>
      </c>
    </row>
    <row r="30" spans="2:26" ht="39" customHeight="1" thickBot="1" x14ac:dyDescent="0.3">
      <c r="B30" s="217"/>
      <c r="C30" s="218"/>
      <c r="D30" s="110" t="s">
        <v>44</v>
      </c>
      <c r="E30" s="14"/>
      <c r="F30" s="8"/>
      <c r="G30" s="8"/>
      <c r="H30" s="8"/>
      <c r="I30" s="8"/>
      <c r="J30" s="8"/>
      <c r="K30" s="8"/>
      <c r="L30" s="8">
        <v>4850</v>
      </c>
      <c r="M30" s="8"/>
      <c r="N30" s="8"/>
      <c r="O30" s="8"/>
      <c r="P30" s="8"/>
      <c r="Q30" s="16">
        <f t="shared" si="4"/>
        <v>4850</v>
      </c>
      <c r="R30" s="121">
        <v>4850</v>
      </c>
      <c r="S30" s="119"/>
      <c r="T30" s="32"/>
      <c r="U30" s="33">
        <f t="shared" si="5"/>
        <v>0</v>
      </c>
      <c r="V30" s="26"/>
      <c r="W30" s="26"/>
      <c r="X30" s="26">
        <v>8000</v>
      </c>
      <c r="Y30" s="118">
        <v>3150</v>
      </c>
      <c r="Z30" s="26"/>
    </row>
    <row r="31" spans="2:26" ht="26.25" thickBot="1" x14ac:dyDescent="0.3">
      <c r="B31" s="217"/>
      <c r="C31" s="218"/>
      <c r="D31" s="110" t="s">
        <v>45</v>
      </c>
      <c r="E31" s="14"/>
      <c r="F31" s="8"/>
      <c r="G31" s="8"/>
      <c r="H31" s="8"/>
      <c r="I31" s="8"/>
      <c r="J31" s="8"/>
      <c r="K31" s="8"/>
      <c r="L31" s="8"/>
      <c r="M31" s="125">
        <v>1500</v>
      </c>
      <c r="N31" s="8"/>
      <c r="O31" s="8"/>
      <c r="P31" s="8"/>
      <c r="Q31" s="16">
        <f t="shared" si="4"/>
        <v>1500</v>
      </c>
      <c r="R31" s="121">
        <v>1500</v>
      </c>
      <c r="S31" s="119"/>
      <c r="T31" s="32"/>
      <c r="U31" s="33">
        <f t="shared" si="5"/>
        <v>0</v>
      </c>
      <c r="V31" s="26"/>
      <c r="W31" s="26"/>
      <c r="X31" s="26"/>
      <c r="Y31" s="26"/>
      <c r="Z31" s="118">
        <v>1500</v>
      </c>
    </row>
    <row r="32" spans="2:26" ht="33.75" customHeight="1" x14ac:dyDescent="0.25">
      <c r="B32" s="217"/>
      <c r="C32" s="218"/>
      <c r="D32" s="108" t="s">
        <v>90</v>
      </c>
      <c r="E32" s="14">
        <v>5846.16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16">
        <f t="shared" si="4"/>
        <v>5846.16</v>
      </c>
      <c r="R32" s="121">
        <v>2923</v>
      </c>
      <c r="S32" s="119"/>
      <c r="T32" s="32"/>
      <c r="U32" s="33">
        <f t="shared" si="5"/>
        <v>-2923.16</v>
      </c>
      <c r="V32" s="26"/>
      <c r="W32" s="26"/>
      <c r="X32" s="26"/>
      <c r="Y32" s="26"/>
      <c r="Z32" s="26"/>
    </row>
    <row r="33" spans="2:26" ht="15.75" x14ac:dyDescent="0.25">
      <c r="B33" s="217"/>
      <c r="C33" s="218"/>
      <c r="D33" s="108" t="s">
        <v>48</v>
      </c>
      <c r="E33" s="13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16">
        <f t="shared" si="4"/>
        <v>0</v>
      </c>
      <c r="R33" s="121"/>
      <c r="S33" s="119"/>
      <c r="T33" s="32"/>
      <c r="U33" s="33">
        <f t="shared" si="5"/>
        <v>0</v>
      </c>
      <c r="V33" s="26"/>
      <c r="W33" s="26"/>
      <c r="X33" s="26"/>
      <c r="Y33" s="26"/>
      <c r="Z33" s="26"/>
    </row>
    <row r="34" spans="2:26" ht="20.25" customHeight="1" thickBot="1" x14ac:dyDescent="0.3">
      <c r="B34" s="217"/>
      <c r="C34" s="218"/>
      <c r="D34" s="110" t="s">
        <v>49</v>
      </c>
      <c r="E34" s="13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6">
        <f t="shared" si="4"/>
        <v>0</v>
      </c>
      <c r="R34" s="121"/>
      <c r="S34" s="119"/>
      <c r="T34" s="32"/>
      <c r="U34" s="33">
        <f t="shared" si="5"/>
        <v>0</v>
      </c>
      <c r="V34" s="26"/>
      <c r="W34" s="26"/>
      <c r="X34" s="26"/>
      <c r="Y34" s="26"/>
      <c r="Z34" s="26"/>
    </row>
    <row r="35" spans="2:26" ht="16.5" thickBot="1" x14ac:dyDescent="0.3">
      <c r="B35" s="217"/>
      <c r="C35" s="218"/>
      <c r="D35" s="110" t="s">
        <v>50</v>
      </c>
      <c r="E35" s="13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6">
        <f t="shared" si="4"/>
        <v>0</v>
      </c>
      <c r="R35" s="121"/>
      <c r="S35" s="119"/>
      <c r="T35" s="32"/>
      <c r="U35" s="33">
        <f t="shared" si="5"/>
        <v>0</v>
      </c>
      <c r="V35" s="28"/>
      <c r="W35" s="26"/>
      <c r="X35" s="26"/>
      <c r="Y35" s="26"/>
      <c r="Z35" s="62"/>
    </row>
    <row r="36" spans="2:26" ht="28.5" customHeight="1" thickBot="1" x14ac:dyDescent="0.3">
      <c r="B36" s="217"/>
      <c r="C36" s="218"/>
      <c r="D36" s="110" t="s">
        <v>51</v>
      </c>
      <c r="E36" s="13"/>
      <c r="F36" s="8"/>
      <c r="G36" s="8"/>
      <c r="H36" s="8"/>
      <c r="I36" s="8"/>
      <c r="J36" s="8"/>
      <c r="K36" s="8"/>
      <c r="L36" s="8"/>
      <c r="M36" s="125">
        <v>4000</v>
      </c>
      <c r="N36" s="8"/>
      <c r="O36" s="8"/>
      <c r="P36" s="8"/>
      <c r="Q36" s="16">
        <f t="shared" si="4"/>
        <v>4000</v>
      </c>
      <c r="R36" s="121">
        <v>4000</v>
      </c>
      <c r="S36" s="119"/>
      <c r="T36" s="32"/>
      <c r="U36" s="33">
        <f t="shared" si="5"/>
        <v>0</v>
      </c>
      <c r="V36" s="26"/>
      <c r="W36" s="26"/>
      <c r="X36" s="26"/>
      <c r="Y36" s="26"/>
      <c r="Z36" s="118">
        <v>4000</v>
      </c>
    </row>
    <row r="37" spans="2:26" ht="28.5" customHeight="1" x14ac:dyDescent="0.25">
      <c r="B37" s="217"/>
      <c r="C37" s="218"/>
      <c r="D37" s="114" t="s">
        <v>106</v>
      </c>
      <c r="E37" s="13"/>
      <c r="F37" s="8"/>
      <c r="G37" s="8"/>
      <c r="H37" s="8"/>
      <c r="I37" s="8"/>
      <c r="J37" s="8"/>
      <c r="K37" s="8"/>
      <c r="L37" s="8">
        <v>1321355</v>
      </c>
      <c r="M37" s="8"/>
      <c r="N37" s="8"/>
      <c r="O37" s="8"/>
      <c r="P37" s="8"/>
      <c r="Q37" s="16">
        <f t="shared" si="4"/>
        <v>1321355</v>
      </c>
      <c r="R37" s="121">
        <v>1321355</v>
      </c>
      <c r="S37" s="119"/>
      <c r="T37" s="32"/>
      <c r="U37" s="33">
        <f t="shared" si="5"/>
        <v>0</v>
      </c>
      <c r="V37" s="26"/>
      <c r="W37" s="26"/>
      <c r="X37" s="26">
        <v>1321355</v>
      </c>
      <c r="Y37" s="26"/>
      <c r="Z37" s="26"/>
    </row>
    <row r="38" spans="2:26" ht="24" customHeight="1" x14ac:dyDescent="0.25">
      <c r="B38" s="213"/>
      <c r="C38" s="214"/>
      <c r="D38" s="108" t="s">
        <v>52</v>
      </c>
      <c r="E38" s="8"/>
      <c r="F38" s="8"/>
      <c r="G38" s="15"/>
      <c r="H38" s="8"/>
      <c r="I38" s="8"/>
      <c r="J38" s="8"/>
      <c r="K38" s="8"/>
      <c r="L38" s="8"/>
      <c r="M38" s="8"/>
      <c r="N38" s="8"/>
      <c r="O38" s="8"/>
      <c r="P38" s="8"/>
      <c r="Q38" s="16">
        <f t="shared" si="4"/>
        <v>0</v>
      </c>
      <c r="R38" s="121"/>
      <c r="S38" s="119"/>
      <c r="T38" s="32"/>
      <c r="U38" s="33">
        <f t="shared" si="5"/>
        <v>0</v>
      </c>
      <c r="V38" s="26"/>
      <c r="W38" s="26"/>
      <c r="X38" s="26"/>
      <c r="Y38" s="26"/>
      <c r="Z38" s="26"/>
    </row>
    <row r="39" spans="2:26" ht="33.75" customHeight="1" x14ac:dyDescent="0.25">
      <c r="B39" s="5">
        <v>611</v>
      </c>
      <c r="C39" s="6">
        <v>226</v>
      </c>
      <c r="D39" s="107" t="s">
        <v>53</v>
      </c>
      <c r="E39" s="12">
        <f>E40+E41+E42+E43+E44+E47+E48+E49</f>
        <v>19650</v>
      </c>
      <c r="F39" s="12">
        <f>F40+F41+F42+F43+F44+F47+F48+F49</f>
        <v>0</v>
      </c>
      <c r="G39" s="12">
        <f t="shared" ref="G39:P39" si="6">G40+G41+G42+G43+G44+G47+G48+G49</f>
        <v>0</v>
      </c>
      <c r="H39" s="12">
        <f t="shared" si="6"/>
        <v>0</v>
      </c>
      <c r="I39" s="12">
        <f t="shared" si="6"/>
        <v>0</v>
      </c>
      <c r="J39" s="12">
        <f t="shared" si="6"/>
        <v>26088.12</v>
      </c>
      <c r="K39" s="12">
        <f t="shared" si="6"/>
        <v>0</v>
      </c>
      <c r="L39" s="12">
        <f t="shared" si="6"/>
        <v>13600</v>
      </c>
      <c r="M39" s="12">
        <f t="shared" si="6"/>
        <v>18651.879999999997</v>
      </c>
      <c r="N39" s="12">
        <f t="shared" si="6"/>
        <v>0</v>
      </c>
      <c r="O39" s="12">
        <f t="shared" si="6"/>
        <v>0</v>
      </c>
      <c r="P39" s="12">
        <f t="shared" si="6"/>
        <v>0</v>
      </c>
      <c r="Q39" s="29">
        <f>SUM(Q40:Q49)</f>
        <v>77990</v>
      </c>
      <c r="R39" s="35"/>
      <c r="S39" s="35"/>
      <c r="T39" s="36"/>
      <c r="U39" s="38">
        <f>U40+U41+U42+U43+U44+U45+U46+U47+U48+U49</f>
        <v>-13662</v>
      </c>
      <c r="V39" s="35"/>
      <c r="W39" s="35"/>
      <c r="X39" s="35"/>
      <c r="Y39" s="35"/>
      <c r="Z39" s="35"/>
    </row>
    <row r="40" spans="2:26" ht="15.75" x14ac:dyDescent="0.25">
      <c r="B40" s="215" t="s">
        <v>54</v>
      </c>
      <c r="C40" s="216"/>
      <c r="D40" s="108" t="s">
        <v>55</v>
      </c>
      <c r="E40" s="8"/>
      <c r="F40" s="8"/>
      <c r="G40" s="8"/>
      <c r="H40" s="8"/>
      <c r="I40" s="8"/>
      <c r="J40" s="116">
        <v>26088.12</v>
      </c>
      <c r="K40" s="8"/>
      <c r="L40" s="8"/>
      <c r="M40" s="125">
        <v>10651.88</v>
      </c>
      <c r="N40" s="8"/>
      <c r="O40" s="8"/>
      <c r="P40" s="8"/>
      <c r="Q40" s="16">
        <f t="shared" ref="Q40:Q49" si="7">SUM(E40:P40)</f>
        <v>36740</v>
      </c>
      <c r="R40" s="121">
        <v>36740</v>
      </c>
      <c r="S40" s="119"/>
      <c r="T40" s="32"/>
      <c r="U40" s="33">
        <f t="shared" si="5"/>
        <v>0</v>
      </c>
      <c r="V40" s="26"/>
      <c r="W40" s="105">
        <v>26088.12</v>
      </c>
      <c r="X40" s="105"/>
      <c r="Y40" s="26"/>
      <c r="Z40" s="118">
        <v>10651.88</v>
      </c>
    </row>
    <row r="41" spans="2:26" ht="20.25" customHeight="1" x14ac:dyDescent="0.25">
      <c r="B41" s="217"/>
      <c r="C41" s="218"/>
      <c r="D41" s="108" t="s">
        <v>56</v>
      </c>
      <c r="E41" s="16">
        <v>10150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16">
        <f t="shared" si="7"/>
        <v>10150</v>
      </c>
      <c r="R41" s="121">
        <v>10088</v>
      </c>
      <c r="S41" s="119"/>
      <c r="T41" s="32"/>
      <c r="U41" s="33">
        <f t="shared" si="5"/>
        <v>-62</v>
      </c>
      <c r="V41" s="26"/>
      <c r="W41" s="26"/>
      <c r="X41" s="26"/>
      <c r="Y41" s="26"/>
      <c r="Z41" s="26"/>
    </row>
    <row r="42" spans="2:26" ht="17.25" customHeight="1" x14ac:dyDescent="0.25">
      <c r="B42" s="217"/>
      <c r="C42" s="218"/>
      <c r="D42" s="108" t="s">
        <v>57</v>
      </c>
      <c r="E42" s="13">
        <v>2500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6">
        <f t="shared" si="7"/>
        <v>2500</v>
      </c>
      <c r="R42" s="121">
        <v>2500</v>
      </c>
      <c r="S42" s="119"/>
      <c r="T42" s="32"/>
      <c r="U42" s="33">
        <f t="shared" si="5"/>
        <v>0</v>
      </c>
      <c r="V42" s="26"/>
      <c r="W42" s="26"/>
      <c r="X42" s="26"/>
      <c r="Y42" s="26"/>
      <c r="Z42" s="26"/>
    </row>
    <row r="43" spans="2:26" ht="15.75" x14ac:dyDescent="0.25">
      <c r="B43" s="217"/>
      <c r="C43" s="218"/>
      <c r="D43" s="108" t="s">
        <v>58</v>
      </c>
      <c r="E43" s="8"/>
      <c r="F43" s="8"/>
      <c r="G43" s="8"/>
      <c r="H43" s="8"/>
      <c r="I43" s="8"/>
      <c r="J43" s="8"/>
      <c r="K43" s="8"/>
      <c r="L43" s="13">
        <v>0</v>
      </c>
      <c r="M43" s="8"/>
      <c r="N43" s="8"/>
      <c r="O43" s="8"/>
      <c r="P43" s="8"/>
      <c r="Q43" s="16">
        <f t="shared" si="7"/>
        <v>0</v>
      </c>
      <c r="R43" s="121"/>
      <c r="S43" s="119"/>
      <c r="T43" s="40"/>
      <c r="U43" s="33">
        <f t="shared" si="5"/>
        <v>0</v>
      </c>
      <c r="V43" s="26"/>
      <c r="W43" s="26"/>
      <c r="X43" s="26"/>
      <c r="Y43" s="26"/>
      <c r="Z43" s="26"/>
    </row>
    <row r="44" spans="2:26" ht="16.5" customHeight="1" x14ac:dyDescent="0.25">
      <c r="B44" s="217"/>
      <c r="C44" s="218"/>
      <c r="D44" s="108" t="s">
        <v>59</v>
      </c>
      <c r="E44" s="13">
        <v>7000</v>
      </c>
      <c r="F44" s="8"/>
      <c r="G44" s="8"/>
      <c r="H44" s="8"/>
      <c r="I44" s="8"/>
      <c r="J44" s="8"/>
      <c r="K44" s="8"/>
      <c r="L44" s="8"/>
      <c r="M44" s="125">
        <v>8000</v>
      </c>
      <c r="N44" s="8"/>
      <c r="O44" s="8"/>
      <c r="P44" s="8"/>
      <c r="Q44" s="16">
        <f t="shared" si="7"/>
        <v>15000</v>
      </c>
      <c r="R44" s="121">
        <v>15000</v>
      </c>
      <c r="S44" s="119"/>
      <c r="T44" s="32"/>
      <c r="U44" s="33">
        <f t="shared" si="5"/>
        <v>0</v>
      </c>
      <c r="V44" s="26"/>
      <c r="W44" s="26"/>
      <c r="X44" s="26"/>
      <c r="Y44" s="26"/>
      <c r="Z44" s="118">
        <v>8000</v>
      </c>
    </row>
    <row r="45" spans="2:26" ht="15" customHeight="1" thickBot="1" x14ac:dyDescent="0.3">
      <c r="B45" s="217"/>
      <c r="C45" s="218"/>
      <c r="D45" s="110" t="s">
        <v>60</v>
      </c>
      <c r="E45" s="13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16">
        <f t="shared" si="7"/>
        <v>0</v>
      </c>
      <c r="R45" s="121"/>
      <c r="S45" s="119"/>
      <c r="T45" s="32"/>
      <c r="U45" s="33">
        <f t="shared" si="5"/>
        <v>0</v>
      </c>
      <c r="V45" s="26"/>
      <c r="W45" s="26"/>
      <c r="X45" s="26"/>
      <c r="Y45" s="26"/>
      <c r="Z45" s="26"/>
    </row>
    <row r="46" spans="2:26" ht="16.5" thickBot="1" x14ac:dyDescent="0.3">
      <c r="B46" s="217"/>
      <c r="C46" s="218"/>
      <c r="D46" s="110" t="s">
        <v>61</v>
      </c>
      <c r="E46" s="13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16">
        <f t="shared" si="7"/>
        <v>0</v>
      </c>
      <c r="R46" s="121"/>
      <c r="S46" s="119"/>
      <c r="T46" s="32"/>
      <c r="U46" s="33">
        <f t="shared" si="5"/>
        <v>0</v>
      </c>
      <c r="V46" s="26"/>
      <c r="W46" s="26"/>
      <c r="X46" s="26"/>
      <c r="Y46" s="26"/>
      <c r="Z46" s="26"/>
    </row>
    <row r="47" spans="2:26" ht="15.75" thickBot="1" x14ac:dyDescent="0.3">
      <c r="B47" s="217"/>
      <c r="C47" s="218"/>
      <c r="D47" s="110" t="s">
        <v>62</v>
      </c>
      <c r="E47" s="8"/>
      <c r="F47" s="8"/>
      <c r="G47" s="8"/>
      <c r="H47" s="17"/>
      <c r="I47" s="8"/>
      <c r="J47" s="8"/>
      <c r="K47" s="8"/>
      <c r="L47" s="8">
        <v>13600</v>
      </c>
      <c r="M47" s="8"/>
      <c r="N47" s="8"/>
      <c r="O47" s="8"/>
      <c r="P47" s="8"/>
      <c r="Q47" s="16">
        <f t="shared" si="7"/>
        <v>13600</v>
      </c>
      <c r="R47" s="121"/>
      <c r="S47" s="119"/>
      <c r="T47" s="32"/>
      <c r="U47" s="33">
        <f t="shared" si="5"/>
        <v>-13600</v>
      </c>
      <c r="V47" s="26"/>
      <c r="W47" s="26"/>
      <c r="X47" s="26">
        <v>13600</v>
      </c>
      <c r="Y47" s="26"/>
      <c r="Z47" s="26"/>
    </row>
    <row r="48" spans="2:26" ht="29.25" customHeight="1" x14ac:dyDescent="0.25">
      <c r="B48" s="217"/>
      <c r="C48" s="218"/>
      <c r="D48" s="108" t="s">
        <v>63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16">
        <f t="shared" si="7"/>
        <v>0</v>
      </c>
      <c r="R48" s="121"/>
      <c r="S48" s="119"/>
      <c r="T48" s="32"/>
      <c r="U48" s="33">
        <f t="shared" si="5"/>
        <v>0</v>
      </c>
      <c r="V48" s="26"/>
      <c r="W48" s="26"/>
      <c r="X48" s="26"/>
      <c r="Y48" s="26"/>
      <c r="Z48" s="26"/>
    </row>
    <row r="49" spans="2:26" ht="45.75" customHeight="1" x14ac:dyDescent="0.25">
      <c r="B49" s="213"/>
      <c r="C49" s="214"/>
      <c r="D49" s="108" t="s">
        <v>64</v>
      </c>
      <c r="E49" s="8"/>
      <c r="F49" s="8"/>
      <c r="G49" s="8"/>
      <c r="H49" s="8"/>
      <c r="I49" s="8"/>
      <c r="J49" s="8"/>
      <c r="K49" s="8"/>
      <c r="L49" s="8"/>
      <c r="M49" s="13"/>
      <c r="N49" s="8"/>
      <c r="O49" s="8"/>
      <c r="P49" s="8"/>
      <c r="Q49" s="16">
        <f t="shared" si="7"/>
        <v>0</v>
      </c>
      <c r="R49" s="121"/>
      <c r="S49" s="119"/>
      <c r="T49" s="32"/>
      <c r="U49" s="33">
        <f t="shared" si="5"/>
        <v>0</v>
      </c>
      <c r="V49" s="28"/>
      <c r="W49" s="26"/>
      <c r="X49" s="26"/>
      <c r="Y49" s="26"/>
      <c r="Z49" s="26"/>
    </row>
    <row r="50" spans="2:26" ht="15.75" x14ac:dyDescent="0.25">
      <c r="B50" s="5">
        <v>611</v>
      </c>
      <c r="C50" s="6">
        <v>227</v>
      </c>
      <c r="D50" s="107" t="s">
        <v>65</v>
      </c>
      <c r="E50" s="7">
        <f>E51+E52+E53</f>
        <v>33756.18</v>
      </c>
      <c r="F50" s="7"/>
      <c r="G50" s="7"/>
      <c r="H50" s="7"/>
      <c r="I50" s="7"/>
      <c r="J50" s="7"/>
      <c r="K50" s="7"/>
      <c r="L50" s="7"/>
      <c r="M50" s="21">
        <f>M51+M53</f>
        <v>0</v>
      </c>
      <c r="N50" s="7"/>
      <c r="O50" s="7"/>
      <c r="P50" s="7">
        <f>P52</f>
        <v>0</v>
      </c>
      <c r="Q50" s="42">
        <f>Q51+Q53+Q52</f>
        <v>33756.18</v>
      </c>
      <c r="R50" s="35"/>
      <c r="S50" s="35"/>
      <c r="T50" s="36"/>
      <c r="U50" s="38">
        <f>U51+U52+U53</f>
        <v>-14760.68</v>
      </c>
      <c r="V50" s="35"/>
      <c r="W50" s="35"/>
      <c r="X50" s="35"/>
      <c r="Y50" s="35"/>
      <c r="Z50" s="35"/>
    </row>
    <row r="51" spans="2:26" ht="23.25" customHeight="1" x14ac:dyDescent="0.25">
      <c r="B51" s="215" t="s">
        <v>20</v>
      </c>
      <c r="C51" s="216"/>
      <c r="D51" s="108" t="s">
        <v>66</v>
      </c>
      <c r="E51" s="8">
        <v>5000</v>
      </c>
      <c r="F51" s="8"/>
      <c r="G51" s="8"/>
      <c r="H51" s="8"/>
      <c r="I51" s="8"/>
      <c r="J51" s="8"/>
      <c r="K51" s="8"/>
      <c r="L51" s="8"/>
      <c r="M51" s="16"/>
      <c r="N51" s="8"/>
      <c r="O51" s="8"/>
      <c r="P51" s="8"/>
      <c r="Q51" s="16">
        <f>SUM(E51:P51)</f>
        <v>5000</v>
      </c>
      <c r="R51" s="121">
        <v>3000</v>
      </c>
      <c r="S51" s="119"/>
      <c r="T51" s="32"/>
      <c r="U51" s="33">
        <f t="shared" si="5"/>
        <v>-2000</v>
      </c>
      <c r="V51" s="26"/>
      <c r="W51" s="26"/>
      <c r="X51" s="26"/>
      <c r="Y51" s="26"/>
      <c r="Z51" s="26"/>
    </row>
    <row r="52" spans="2:26" ht="19.5" customHeight="1" x14ac:dyDescent="0.25">
      <c r="B52" s="217"/>
      <c r="C52" s="218"/>
      <c r="D52" s="108" t="s">
        <v>91</v>
      </c>
      <c r="E52" s="8">
        <v>17600</v>
      </c>
      <c r="F52" s="8"/>
      <c r="G52" s="8"/>
      <c r="H52" s="8"/>
      <c r="I52" s="8"/>
      <c r="J52" s="8"/>
      <c r="K52" s="8"/>
      <c r="L52" s="8"/>
      <c r="M52" s="16"/>
      <c r="N52" s="8"/>
      <c r="O52" s="8"/>
      <c r="P52" s="8"/>
      <c r="Q52" s="16">
        <f>SUM(E52:P52)</f>
        <v>17600</v>
      </c>
      <c r="R52" s="121">
        <v>7195.5</v>
      </c>
      <c r="S52" s="119"/>
      <c r="T52" s="32"/>
      <c r="U52" s="33">
        <f t="shared" si="5"/>
        <v>-10404.5</v>
      </c>
      <c r="V52" s="26"/>
      <c r="W52" s="26"/>
      <c r="X52" s="26"/>
      <c r="Y52" s="26"/>
      <c r="Z52" s="26"/>
    </row>
    <row r="53" spans="2:26" ht="17.25" customHeight="1" x14ac:dyDescent="0.25">
      <c r="B53" s="213"/>
      <c r="C53" s="214"/>
      <c r="D53" s="108" t="s">
        <v>68</v>
      </c>
      <c r="E53" s="8">
        <v>11156.18</v>
      </c>
      <c r="F53" s="8"/>
      <c r="G53" s="8"/>
      <c r="H53" s="8"/>
      <c r="I53" s="8"/>
      <c r="J53" s="8"/>
      <c r="K53" s="8"/>
      <c r="L53" s="8"/>
      <c r="M53" s="16"/>
      <c r="N53" s="8"/>
      <c r="O53" s="8"/>
      <c r="P53" s="8"/>
      <c r="Q53" s="16">
        <f>SUM(E53:P53)</f>
        <v>11156.18</v>
      </c>
      <c r="R53" s="121">
        <v>8800</v>
      </c>
      <c r="S53" s="119"/>
      <c r="T53" s="32"/>
      <c r="U53" s="33">
        <f t="shared" si="5"/>
        <v>-2356.1800000000003</v>
      </c>
      <c r="V53" s="28"/>
      <c r="W53" s="26"/>
      <c r="X53" s="26"/>
      <c r="Y53" s="26"/>
      <c r="Z53" s="26"/>
    </row>
    <row r="54" spans="2:26" ht="31.5" x14ac:dyDescent="0.25">
      <c r="B54" s="5">
        <v>611</v>
      </c>
      <c r="C54" s="6">
        <v>290</v>
      </c>
      <c r="D54" s="107" t="s">
        <v>69</v>
      </c>
      <c r="E54" s="18">
        <v>55668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18">
        <f>E54+M54</f>
        <v>55668</v>
      </c>
      <c r="R54" s="35"/>
      <c r="S54" s="35"/>
      <c r="T54" s="36"/>
      <c r="U54" s="38">
        <f>U55</f>
        <v>0</v>
      </c>
      <c r="V54" s="35"/>
      <c r="W54" s="35"/>
      <c r="X54" s="35"/>
      <c r="Y54" s="35"/>
      <c r="Z54" s="35"/>
    </row>
    <row r="55" spans="2:26" ht="15.75" x14ac:dyDescent="0.25">
      <c r="B55" s="211" t="s">
        <v>20</v>
      </c>
      <c r="C55" s="212"/>
      <c r="D55" s="111" t="s">
        <v>92</v>
      </c>
      <c r="E55" s="20">
        <v>55668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20">
        <v>55668</v>
      </c>
      <c r="R55" s="121"/>
      <c r="S55" s="119"/>
      <c r="T55" s="40"/>
      <c r="U55" s="38"/>
      <c r="V55" s="28"/>
      <c r="W55" s="26"/>
      <c r="X55" s="26"/>
      <c r="Y55" s="26"/>
      <c r="Z55" s="26"/>
    </row>
    <row r="56" spans="2:26" ht="39" customHeight="1" x14ac:dyDescent="0.25">
      <c r="B56" s="131">
        <v>611</v>
      </c>
      <c r="C56" s="132">
        <v>310</v>
      </c>
      <c r="D56" s="107" t="s">
        <v>114</v>
      </c>
      <c r="E56" s="18"/>
      <c r="F56" s="7"/>
      <c r="G56" s="7"/>
      <c r="H56" s="7"/>
      <c r="I56" s="7"/>
      <c r="J56" s="7"/>
      <c r="K56" s="7"/>
      <c r="L56" s="7"/>
      <c r="M56" s="7">
        <f>M57</f>
        <v>29500</v>
      </c>
      <c r="N56" s="7"/>
      <c r="O56" s="7"/>
      <c r="P56" s="7"/>
      <c r="Q56" s="54">
        <f>Q57</f>
        <v>29500</v>
      </c>
      <c r="R56" s="35"/>
      <c r="S56" s="35"/>
      <c r="T56" s="36"/>
      <c r="U56" s="120">
        <f>U57</f>
        <v>0</v>
      </c>
      <c r="V56" s="35"/>
      <c r="W56" s="35"/>
      <c r="X56" s="35"/>
      <c r="Y56" s="35"/>
      <c r="Z56" s="35"/>
    </row>
    <row r="57" spans="2:26" ht="41.25" customHeight="1" x14ac:dyDescent="0.25">
      <c r="B57" s="127"/>
      <c r="C57" s="128"/>
      <c r="D57" s="111" t="s">
        <v>115</v>
      </c>
      <c r="E57" s="20"/>
      <c r="F57" s="19"/>
      <c r="G57" s="19"/>
      <c r="H57" s="19"/>
      <c r="I57" s="19"/>
      <c r="J57" s="19"/>
      <c r="K57" s="19"/>
      <c r="L57" s="19"/>
      <c r="M57" s="133">
        <v>29500</v>
      </c>
      <c r="N57" s="19"/>
      <c r="O57" s="19"/>
      <c r="P57" s="19"/>
      <c r="Q57" s="16">
        <f>SUM(E57:P57)</f>
        <v>29500</v>
      </c>
      <c r="R57" s="121">
        <v>29500</v>
      </c>
      <c r="S57" s="119"/>
      <c r="T57" s="40"/>
      <c r="U57" s="38"/>
      <c r="V57" s="28"/>
      <c r="W57" s="26"/>
      <c r="X57" s="26"/>
      <c r="Y57" s="26"/>
      <c r="Z57" s="65">
        <v>29500</v>
      </c>
    </row>
    <row r="58" spans="2:26" ht="36.75" customHeight="1" x14ac:dyDescent="0.25">
      <c r="B58" s="5">
        <v>611</v>
      </c>
      <c r="C58" s="6">
        <v>342</v>
      </c>
      <c r="D58" s="107" t="s">
        <v>70</v>
      </c>
      <c r="E58" s="7">
        <f>E59</f>
        <v>331698</v>
      </c>
      <c r="F58" s="7">
        <f t="shared" ref="F58:P58" si="8">F59</f>
        <v>0</v>
      </c>
      <c r="G58" s="7">
        <f t="shared" si="8"/>
        <v>0</v>
      </c>
      <c r="H58" s="7">
        <f t="shared" si="8"/>
        <v>51483.77</v>
      </c>
      <c r="I58" s="7">
        <f t="shared" si="8"/>
        <v>0</v>
      </c>
      <c r="J58" s="7">
        <f t="shared" si="8"/>
        <v>0</v>
      </c>
      <c r="K58" s="7">
        <f t="shared" si="8"/>
        <v>0</v>
      </c>
      <c r="L58" s="7">
        <f t="shared" si="8"/>
        <v>250909.96</v>
      </c>
      <c r="M58" s="7">
        <f t="shared" si="8"/>
        <v>0</v>
      </c>
      <c r="N58" s="7">
        <f t="shared" si="8"/>
        <v>0</v>
      </c>
      <c r="O58" s="7">
        <f t="shared" si="8"/>
        <v>0</v>
      </c>
      <c r="P58" s="7">
        <f t="shared" si="8"/>
        <v>0</v>
      </c>
      <c r="Q58" s="43">
        <f>Q59</f>
        <v>634091.73</v>
      </c>
      <c r="R58" s="35"/>
      <c r="S58" s="35"/>
      <c r="T58" s="36"/>
      <c r="U58" s="38">
        <f>U59</f>
        <v>0</v>
      </c>
      <c r="V58" s="35"/>
      <c r="W58" s="35"/>
      <c r="X58" s="35"/>
      <c r="Y58" s="35"/>
      <c r="Z58" s="35"/>
    </row>
    <row r="59" spans="2:26" ht="31.5" x14ac:dyDescent="0.25">
      <c r="B59" s="213"/>
      <c r="C59" s="214"/>
      <c r="D59" s="108" t="s">
        <v>71</v>
      </c>
      <c r="E59" s="44">
        <v>331698</v>
      </c>
      <c r="F59" s="44"/>
      <c r="G59" s="44"/>
      <c r="H59" s="44">
        <v>51483.77</v>
      </c>
      <c r="I59" s="8"/>
      <c r="J59" s="8"/>
      <c r="K59" s="8"/>
      <c r="L59" s="8">
        <v>250909.96</v>
      </c>
      <c r="M59" s="8"/>
      <c r="N59" s="8"/>
      <c r="O59" s="8"/>
      <c r="P59" s="8"/>
      <c r="Q59" s="16">
        <f>SUM(E59:P59)</f>
        <v>634091.73</v>
      </c>
      <c r="R59" s="121"/>
      <c r="S59" s="123"/>
      <c r="T59" s="32"/>
      <c r="U59" s="38"/>
      <c r="V59" s="102">
        <f>H59</f>
        <v>51483.77</v>
      </c>
      <c r="W59" s="26"/>
      <c r="X59" s="26">
        <v>250909.96</v>
      </c>
      <c r="Y59" s="26"/>
      <c r="Z59" s="26"/>
    </row>
    <row r="60" spans="2:26" ht="51.75" customHeight="1" x14ac:dyDescent="0.25">
      <c r="B60" s="5">
        <v>611</v>
      </c>
      <c r="C60" s="6">
        <v>343</v>
      </c>
      <c r="D60" s="107" t="s">
        <v>73</v>
      </c>
      <c r="E60" s="12">
        <f>E61+E62</f>
        <v>1200078.24</v>
      </c>
      <c r="F60" s="7"/>
      <c r="G60" s="12"/>
      <c r="H60" s="7"/>
      <c r="I60" s="7"/>
      <c r="J60" s="12">
        <f>J62</f>
        <v>1434323.27</v>
      </c>
      <c r="K60" s="7"/>
      <c r="L60" s="7"/>
      <c r="M60" s="7"/>
      <c r="N60" s="7"/>
      <c r="O60" s="7"/>
      <c r="P60" s="7"/>
      <c r="Q60" s="54">
        <f>Q61+Q62</f>
        <v>2634401.5100000002</v>
      </c>
      <c r="R60" s="35"/>
      <c r="S60" s="55"/>
      <c r="T60" s="36"/>
      <c r="U60" s="38">
        <f>U61+U62</f>
        <v>-2375864.4700000002</v>
      </c>
      <c r="V60" s="35"/>
      <c r="W60" s="35"/>
      <c r="X60" s="35"/>
      <c r="Y60" s="35"/>
      <c r="Z60" s="35"/>
    </row>
    <row r="61" spans="2:26" ht="36" customHeight="1" x14ac:dyDescent="0.25">
      <c r="B61" s="215" t="s">
        <v>20</v>
      </c>
      <c r="C61" s="216"/>
      <c r="D61" s="108" t="s">
        <v>74</v>
      </c>
      <c r="E61" s="8">
        <v>310768.40999999997</v>
      </c>
      <c r="F61" s="8"/>
      <c r="G61" s="45"/>
      <c r="H61" s="8"/>
      <c r="I61" s="8"/>
      <c r="J61" s="8"/>
      <c r="K61" s="8"/>
      <c r="L61" s="8"/>
      <c r="M61" s="8"/>
      <c r="N61" s="8"/>
      <c r="O61" s="8"/>
      <c r="P61" s="8"/>
      <c r="Q61" s="16">
        <f>SUM(E61:P61)</f>
        <v>310768.40999999997</v>
      </c>
      <c r="R61" s="121">
        <v>258537.04</v>
      </c>
      <c r="S61" s="119"/>
      <c r="T61" s="32"/>
      <c r="U61" s="33">
        <f t="shared" ref="U61:U62" si="9">R61-Q61</f>
        <v>-52231.369999999966</v>
      </c>
      <c r="V61" s="26"/>
      <c r="W61" s="26"/>
      <c r="X61" s="26"/>
      <c r="Y61" s="26"/>
      <c r="Z61" s="26"/>
    </row>
    <row r="62" spans="2:26" ht="33" customHeight="1" x14ac:dyDescent="0.25">
      <c r="B62" s="213"/>
      <c r="C62" s="214"/>
      <c r="D62" s="108" t="s">
        <v>75</v>
      </c>
      <c r="E62" s="8">
        <v>889309.83</v>
      </c>
      <c r="F62" s="8"/>
      <c r="G62" s="45"/>
      <c r="H62" s="8"/>
      <c r="I62" s="8"/>
      <c r="J62" s="8">
        <f>1634323.27-200000</f>
        <v>1434323.27</v>
      </c>
      <c r="K62" s="8"/>
      <c r="L62" s="8"/>
      <c r="M62" s="8"/>
      <c r="N62" s="8"/>
      <c r="O62" s="8"/>
      <c r="P62" s="8"/>
      <c r="Q62" s="16">
        <f>SUM(E62:P62)</f>
        <v>2323633.1</v>
      </c>
      <c r="R62" s="121"/>
      <c r="S62" s="119"/>
      <c r="T62" s="32"/>
      <c r="U62" s="33">
        <f t="shared" si="9"/>
        <v>-2323633.1</v>
      </c>
      <c r="V62" s="26"/>
      <c r="W62" s="105">
        <v>1634323.27</v>
      </c>
      <c r="X62" s="105"/>
      <c r="Y62" s="118">
        <v>200000</v>
      </c>
      <c r="Z62" s="26"/>
    </row>
    <row r="63" spans="2:26" ht="33" customHeight="1" x14ac:dyDescent="0.25">
      <c r="B63" s="93">
        <v>611</v>
      </c>
      <c r="C63" s="93">
        <v>344</v>
      </c>
      <c r="D63" s="109" t="s">
        <v>116</v>
      </c>
      <c r="E63" s="46"/>
      <c r="F63" s="46"/>
      <c r="G63" s="47"/>
      <c r="H63" s="46"/>
      <c r="I63" s="46"/>
      <c r="J63" s="46"/>
      <c r="K63" s="46"/>
      <c r="L63" s="46"/>
      <c r="M63" s="46">
        <f>M64</f>
        <v>10048.120000000001</v>
      </c>
      <c r="N63" s="46"/>
      <c r="O63" s="46"/>
      <c r="P63" s="46"/>
      <c r="Q63" s="54">
        <f>Q64</f>
        <v>10048.120000000001</v>
      </c>
      <c r="R63" s="35"/>
      <c r="S63" s="35"/>
      <c r="T63" s="36"/>
      <c r="U63" s="61">
        <f>U64</f>
        <v>0</v>
      </c>
      <c r="V63" s="35"/>
      <c r="W63" s="35"/>
      <c r="X63" s="35"/>
      <c r="Y63" s="35"/>
      <c r="Z63" s="35"/>
    </row>
    <row r="64" spans="2:26" ht="33" customHeight="1" x14ac:dyDescent="0.25">
      <c r="B64" s="129"/>
      <c r="C64" s="130"/>
      <c r="D64" s="108" t="s">
        <v>117</v>
      </c>
      <c r="E64" s="8"/>
      <c r="F64" s="8"/>
      <c r="G64" s="45"/>
      <c r="H64" s="8"/>
      <c r="I64" s="8"/>
      <c r="J64" s="8"/>
      <c r="K64" s="8"/>
      <c r="L64" s="8"/>
      <c r="M64" s="66">
        <v>10048.120000000001</v>
      </c>
      <c r="N64" s="8"/>
      <c r="O64" s="8"/>
      <c r="P64" s="8"/>
      <c r="Q64" s="16">
        <f>SUM(E64:P64)</f>
        <v>10048.120000000001</v>
      </c>
      <c r="R64" s="121"/>
      <c r="S64" s="119"/>
      <c r="T64" s="32"/>
      <c r="U64" s="33"/>
      <c r="V64" s="26"/>
      <c r="W64" s="105"/>
      <c r="X64" s="105"/>
      <c r="Y64" s="118"/>
      <c r="Z64" s="65">
        <v>10048.120000000001</v>
      </c>
    </row>
    <row r="65" spans="2:26" ht="53.25" customHeight="1" x14ac:dyDescent="0.25">
      <c r="B65" s="5">
        <v>611</v>
      </c>
      <c r="C65" s="6">
        <v>346</v>
      </c>
      <c r="D65" s="107" t="s">
        <v>76</v>
      </c>
      <c r="E65" s="12">
        <f>E66+E67+E68+E72</f>
        <v>75000</v>
      </c>
      <c r="F65" s="12">
        <f t="shared" ref="F65:L65" si="10">F72</f>
        <v>0</v>
      </c>
      <c r="G65" s="12">
        <f t="shared" si="10"/>
        <v>0</v>
      </c>
      <c r="H65" s="12">
        <f t="shared" si="10"/>
        <v>0</v>
      </c>
      <c r="I65" s="12">
        <f t="shared" si="10"/>
        <v>0</v>
      </c>
      <c r="J65" s="12">
        <f t="shared" si="10"/>
        <v>0</v>
      </c>
      <c r="K65" s="12">
        <f t="shared" si="10"/>
        <v>0</v>
      </c>
      <c r="L65" s="12">
        <f t="shared" si="10"/>
        <v>0</v>
      </c>
      <c r="M65" s="12">
        <f>M69+M70+M71+M72</f>
        <v>132950</v>
      </c>
      <c r="N65" s="12">
        <f>N72</f>
        <v>0</v>
      </c>
      <c r="O65" s="12">
        <f>O72</f>
        <v>0</v>
      </c>
      <c r="P65" s="12">
        <f>P72</f>
        <v>0</v>
      </c>
      <c r="Q65" s="56">
        <f>SUM(E65:P65)</f>
        <v>207950</v>
      </c>
      <c r="R65" s="35"/>
      <c r="S65" s="35"/>
      <c r="T65" s="36"/>
      <c r="U65" s="38">
        <f>U66+U67+U68+U69+U70+U71+U72</f>
        <v>-193700</v>
      </c>
      <c r="V65" s="35"/>
      <c r="W65" s="35"/>
      <c r="X65" s="35"/>
      <c r="Y65" s="35"/>
      <c r="Z65" s="35"/>
    </row>
    <row r="66" spans="2:26" ht="22.5" customHeight="1" thickBot="1" x14ac:dyDescent="0.3">
      <c r="B66" s="223"/>
      <c r="C66" s="224"/>
      <c r="D66" s="110" t="s">
        <v>77</v>
      </c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16">
        <f t="shared" ref="Q66:Q72" si="11">SUM(E66:P66)</f>
        <v>0</v>
      </c>
      <c r="R66" s="121"/>
      <c r="S66" s="119"/>
      <c r="T66" s="40"/>
      <c r="U66" s="33">
        <f t="shared" ref="U66:U72" si="12">R66-Q66</f>
        <v>0</v>
      </c>
      <c r="V66" s="26"/>
      <c r="W66" s="26"/>
      <c r="X66" s="26"/>
      <c r="Y66" s="26"/>
      <c r="Z66" s="26"/>
    </row>
    <row r="67" spans="2:26" ht="34.5" customHeight="1" thickBot="1" x14ac:dyDescent="0.3">
      <c r="B67" s="225"/>
      <c r="C67" s="226"/>
      <c r="D67" s="110" t="s">
        <v>78</v>
      </c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16">
        <f t="shared" si="11"/>
        <v>0</v>
      </c>
      <c r="R67" s="121"/>
      <c r="S67" s="119"/>
      <c r="T67" s="40"/>
      <c r="U67" s="33">
        <f t="shared" si="12"/>
        <v>0</v>
      </c>
      <c r="V67" s="28"/>
      <c r="W67" s="26"/>
      <c r="X67" s="26"/>
      <c r="Y67" s="26"/>
      <c r="Z67" s="26"/>
    </row>
    <row r="68" spans="2:26" ht="45.75" customHeight="1" x14ac:dyDescent="0.25">
      <c r="B68" s="225"/>
      <c r="C68" s="226"/>
      <c r="D68" s="108" t="s">
        <v>79</v>
      </c>
      <c r="E68" s="48">
        <v>75000</v>
      </c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16">
        <f t="shared" si="11"/>
        <v>75000</v>
      </c>
      <c r="R68" s="121"/>
      <c r="S68" s="119"/>
      <c r="T68" s="40"/>
      <c r="U68" s="33">
        <f t="shared" si="12"/>
        <v>-75000</v>
      </c>
      <c r="V68" s="62"/>
      <c r="W68" s="26"/>
      <c r="X68" s="26"/>
      <c r="Y68" s="26"/>
      <c r="Z68" s="26"/>
    </row>
    <row r="69" spans="2:26" ht="18.75" customHeight="1" x14ac:dyDescent="0.25">
      <c r="B69" s="225"/>
      <c r="C69" s="226"/>
      <c r="D69" s="108" t="s">
        <v>109</v>
      </c>
      <c r="E69" s="48"/>
      <c r="F69" s="48"/>
      <c r="G69" s="48"/>
      <c r="H69" s="48"/>
      <c r="I69" s="48"/>
      <c r="J69" s="48"/>
      <c r="K69" s="48"/>
      <c r="L69" s="48"/>
      <c r="M69" s="126">
        <v>11200</v>
      </c>
      <c r="N69" s="48"/>
      <c r="O69" s="48"/>
      <c r="P69" s="48"/>
      <c r="Q69" s="16">
        <f t="shared" si="11"/>
        <v>11200</v>
      </c>
      <c r="R69" s="121">
        <v>11200</v>
      </c>
      <c r="S69" s="119"/>
      <c r="T69" s="40"/>
      <c r="U69" s="33">
        <f t="shared" si="12"/>
        <v>0</v>
      </c>
      <c r="V69" s="62"/>
      <c r="W69" s="26"/>
      <c r="X69" s="26"/>
      <c r="Y69" s="26"/>
      <c r="Z69" s="118">
        <v>11200</v>
      </c>
    </row>
    <row r="70" spans="2:26" ht="14.25" customHeight="1" x14ac:dyDescent="0.25">
      <c r="B70" s="225"/>
      <c r="C70" s="226"/>
      <c r="D70" s="108" t="s">
        <v>110</v>
      </c>
      <c r="E70" s="48"/>
      <c r="F70" s="48"/>
      <c r="G70" s="48"/>
      <c r="H70" s="48"/>
      <c r="I70" s="48"/>
      <c r="J70" s="48"/>
      <c r="K70" s="48"/>
      <c r="L70" s="48"/>
      <c r="M70" s="126">
        <v>34200</v>
      </c>
      <c r="N70" s="48"/>
      <c r="O70" s="48"/>
      <c r="P70" s="48"/>
      <c r="Q70" s="16">
        <f t="shared" si="11"/>
        <v>34200</v>
      </c>
      <c r="R70" s="121"/>
      <c r="S70" s="119"/>
      <c r="T70" s="40"/>
      <c r="U70" s="33">
        <f t="shared" si="12"/>
        <v>-34200</v>
      </c>
      <c r="V70" s="62"/>
      <c r="W70" s="26"/>
      <c r="X70" s="26"/>
      <c r="Y70" s="26"/>
      <c r="Z70" s="118">
        <v>34200</v>
      </c>
    </row>
    <row r="71" spans="2:26" ht="18" customHeight="1" x14ac:dyDescent="0.25">
      <c r="B71" s="225"/>
      <c r="C71" s="226"/>
      <c r="D71" s="108" t="s">
        <v>111</v>
      </c>
      <c r="E71" s="48"/>
      <c r="F71" s="48"/>
      <c r="G71" s="48"/>
      <c r="H71" s="48"/>
      <c r="I71" s="48"/>
      <c r="J71" s="48"/>
      <c r="K71" s="48"/>
      <c r="L71" s="48"/>
      <c r="M71" s="126">
        <v>84500</v>
      </c>
      <c r="N71" s="48"/>
      <c r="O71" s="48"/>
      <c r="P71" s="48"/>
      <c r="Q71" s="16">
        <f t="shared" si="11"/>
        <v>84500</v>
      </c>
      <c r="R71" s="121"/>
      <c r="S71" s="119"/>
      <c r="T71" s="40"/>
      <c r="U71" s="33">
        <f t="shared" si="12"/>
        <v>-84500</v>
      </c>
      <c r="V71" s="62"/>
      <c r="W71" s="26"/>
      <c r="X71" s="26"/>
      <c r="Y71" s="26"/>
      <c r="Z71" s="118">
        <v>84500</v>
      </c>
    </row>
    <row r="72" spans="2:26" ht="36" customHeight="1" x14ac:dyDescent="0.25">
      <c r="B72" s="227"/>
      <c r="C72" s="228"/>
      <c r="D72" s="108" t="s">
        <v>80</v>
      </c>
      <c r="E72" s="49"/>
      <c r="F72" s="8"/>
      <c r="G72" s="49"/>
      <c r="H72" s="8"/>
      <c r="I72" s="8"/>
      <c r="J72" s="8"/>
      <c r="K72" s="8"/>
      <c r="L72" s="8"/>
      <c r="M72" s="125">
        <v>3050</v>
      </c>
      <c r="N72" s="8"/>
      <c r="O72" s="8"/>
      <c r="P72" s="8"/>
      <c r="Q72" s="16">
        <f t="shared" si="11"/>
        <v>3050</v>
      </c>
      <c r="R72" s="121">
        <v>3050</v>
      </c>
      <c r="S72" s="119"/>
      <c r="T72" s="32"/>
      <c r="U72" s="33">
        <f t="shared" si="12"/>
        <v>0</v>
      </c>
      <c r="V72" s="62"/>
      <c r="W72" s="26"/>
      <c r="X72" s="26"/>
      <c r="Y72" s="26"/>
      <c r="Z72" s="118">
        <v>3050</v>
      </c>
    </row>
    <row r="73" spans="2:26" ht="60" customHeight="1" thickBot="1" x14ac:dyDescent="0.3">
      <c r="B73" s="93">
        <v>611</v>
      </c>
      <c r="C73" s="93">
        <v>349</v>
      </c>
      <c r="D73" s="112" t="s">
        <v>81</v>
      </c>
      <c r="E73" s="96">
        <f>E74+E75</f>
        <v>7356.48</v>
      </c>
      <c r="F73" s="46"/>
      <c r="G73" s="96"/>
      <c r="H73" s="46"/>
      <c r="I73" s="46"/>
      <c r="J73" s="46"/>
      <c r="K73" s="46"/>
      <c r="L73" s="46"/>
      <c r="M73" s="46"/>
      <c r="N73" s="46"/>
      <c r="O73" s="46"/>
      <c r="P73" s="46"/>
      <c r="Q73" s="56">
        <f>SUM(E73:P73)</f>
        <v>7356.48</v>
      </c>
      <c r="R73" s="35"/>
      <c r="S73" s="35"/>
      <c r="T73" s="36"/>
      <c r="U73" s="33">
        <f>U75+U74</f>
        <v>0</v>
      </c>
      <c r="V73" s="35"/>
      <c r="W73" s="35"/>
      <c r="X73" s="35"/>
      <c r="Y73" s="35"/>
      <c r="Z73" s="35"/>
    </row>
    <row r="74" spans="2:26" ht="26.25" thickBot="1" x14ac:dyDescent="0.3">
      <c r="B74" s="215"/>
      <c r="C74" s="216"/>
      <c r="D74" s="110" t="s">
        <v>82</v>
      </c>
      <c r="E74" s="49">
        <v>7356.48</v>
      </c>
      <c r="F74" s="8"/>
      <c r="G74" s="49"/>
      <c r="H74" s="8"/>
      <c r="I74" s="8"/>
      <c r="J74" s="8"/>
      <c r="K74" s="8"/>
      <c r="L74" s="8"/>
      <c r="M74" s="8"/>
      <c r="N74" s="8"/>
      <c r="O74" s="8"/>
      <c r="P74" s="8"/>
      <c r="Q74" s="16">
        <f t="shared" ref="Q74:Q75" si="13">SUM(E74:P74)</f>
        <v>7356.48</v>
      </c>
      <c r="R74" s="121"/>
      <c r="S74" s="119"/>
      <c r="T74" s="32"/>
      <c r="U74" s="33"/>
      <c r="V74" s="28">
        <f>V19</f>
        <v>0</v>
      </c>
      <c r="W74" s="26"/>
      <c r="X74" s="26"/>
      <c r="Y74" s="26"/>
      <c r="Z74" s="26"/>
    </row>
    <row r="75" spans="2:26" ht="26.25" thickBot="1" x14ac:dyDescent="0.3">
      <c r="B75" s="213"/>
      <c r="C75" s="214"/>
      <c r="D75" s="110" t="s">
        <v>83</v>
      </c>
      <c r="E75" s="49"/>
      <c r="F75" s="8"/>
      <c r="G75" s="49"/>
      <c r="H75" s="8"/>
      <c r="I75" s="8"/>
      <c r="J75" s="8"/>
      <c r="K75" s="8"/>
      <c r="L75" s="8"/>
      <c r="M75" s="8"/>
      <c r="N75" s="8"/>
      <c r="O75" s="8"/>
      <c r="P75" s="8"/>
      <c r="Q75" s="16">
        <f t="shared" si="13"/>
        <v>0</v>
      </c>
      <c r="R75" s="121"/>
      <c r="S75" s="119"/>
      <c r="T75" s="32"/>
      <c r="U75" s="33"/>
      <c r="V75" s="26"/>
      <c r="W75" s="26"/>
      <c r="X75" s="26"/>
      <c r="Y75" s="26"/>
      <c r="Z75" s="26"/>
    </row>
    <row r="76" spans="2:26" ht="15.75" x14ac:dyDescent="0.25">
      <c r="B76" s="229" t="s">
        <v>84</v>
      </c>
      <c r="C76" s="229"/>
      <c r="D76" s="229"/>
      <c r="E76" s="124">
        <f>E65+E60+E58+E54+E50+E39+E19+E14+E9+E73</f>
        <v>2208188.2200000002</v>
      </c>
      <c r="F76" s="124">
        <f t="shared" ref="F76:P76" si="14">F65+F60+F58+F54+F50+F39+F19+F14+F9</f>
        <v>0</v>
      </c>
      <c r="G76" s="124">
        <f t="shared" si="14"/>
        <v>0</v>
      </c>
      <c r="H76" s="124">
        <f t="shared" si="14"/>
        <v>212486.49</v>
      </c>
      <c r="I76" s="124">
        <f t="shared" si="14"/>
        <v>0</v>
      </c>
      <c r="J76" s="124">
        <f t="shared" si="14"/>
        <v>1460411.3900000001</v>
      </c>
      <c r="K76" s="124">
        <f t="shared" si="14"/>
        <v>0</v>
      </c>
      <c r="L76" s="124">
        <f t="shared" si="14"/>
        <v>1597714.96</v>
      </c>
      <c r="M76" s="124">
        <f t="shared" si="14"/>
        <v>163601.88</v>
      </c>
      <c r="N76" s="124">
        <f t="shared" si="14"/>
        <v>0</v>
      </c>
      <c r="O76" s="124">
        <f t="shared" si="14"/>
        <v>0</v>
      </c>
      <c r="P76" s="124">
        <f t="shared" si="14"/>
        <v>0</v>
      </c>
      <c r="Q76" s="57">
        <f>Q9+Q14+Q19+Q39+Q50+Q54+Q58+Q60+Q65+Q73+Q63+Q56</f>
        <v>5681951.0600000015</v>
      </c>
      <c r="R76" s="35"/>
      <c r="S76" s="35"/>
      <c r="T76" s="36"/>
      <c r="U76" s="120"/>
      <c r="V76" s="35">
        <f>V59+V18+V17+V15</f>
        <v>212486.49</v>
      </c>
      <c r="W76" s="35">
        <f>W62+W40</f>
        <v>1660411.3900000001</v>
      </c>
      <c r="X76" s="35">
        <f>X59+X47+X37+X30+X27</f>
        <v>1600864.96</v>
      </c>
      <c r="Y76" s="35">
        <f>Y62+Y30</f>
        <v>203150</v>
      </c>
      <c r="Z76" s="35">
        <f>Z40+Z36+Z31+Z29+Z72+Z71+Z70+Z69+Z44+Z64+Z57</f>
        <v>203150</v>
      </c>
    </row>
    <row r="77" spans="2:26" ht="15.75" x14ac:dyDescent="0.25"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</row>
    <row r="78" spans="2:26" x14ac:dyDescent="0.25">
      <c r="U78" s="58">
        <f>U62+U53+U51+U49+U48+U42+U38+U25+U23+U22+U21+U20+U17+U15+U11+U10</f>
        <v>-2340151.2800000003</v>
      </c>
      <c r="V78" s="63"/>
    </row>
    <row r="79" spans="2:26" x14ac:dyDescent="0.25">
      <c r="P79" s="52"/>
      <c r="Q79" s="52"/>
      <c r="S79" s="59"/>
      <c r="V79" s="63"/>
    </row>
    <row r="80" spans="2:26" x14ac:dyDescent="0.25">
      <c r="V80" s="63"/>
    </row>
    <row r="82" spans="17:17" x14ac:dyDescent="0.25">
      <c r="Q82">
        <v>5681951.0599999996</v>
      </c>
    </row>
  </sheetData>
  <mergeCells count="15">
    <mergeCell ref="B66:C72"/>
    <mergeCell ref="B74:C75"/>
    <mergeCell ref="B76:D76"/>
    <mergeCell ref="B20:C38"/>
    <mergeCell ref="B40:C49"/>
    <mergeCell ref="B51:C53"/>
    <mergeCell ref="B55:C55"/>
    <mergeCell ref="B59:C59"/>
    <mergeCell ref="B61:C62"/>
    <mergeCell ref="B15:C18"/>
    <mergeCell ref="B3:Q3"/>
    <mergeCell ref="B4:Q4"/>
    <mergeCell ref="B5:Q5"/>
    <mergeCell ref="B10:C11"/>
    <mergeCell ref="B13:C13"/>
  </mergeCells>
  <pageMargins left="0.7" right="0.7" top="0.75" bottom="0.75" header="0.3" footer="0.3"/>
  <pageSetup paperSize="9" scale="45" fitToHeight="0" orientation="landscape" r:id="rId1"/>
  <rowBreaks count="1" manualBreakCount="1">
    <brk id="38" max="16" man="1"/>
  </rowBreaks>
  <colBreaks count="1" manualBreakCount="1">
    <brk id="1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A83"/>
  <sheetViews>
    <sheetView tabSelected="1" zoomScale="80" zoomScaleNormal="80" zoomScaleSheetLayoutView="70" workbookViewId="0">
      <selection activeCell="R26" sqref="R26"/>
    </sheetView>
  </sheetViews>
  <sheetFormatPr defaultColWidth="9" defaultRowHeight="15" x14ac:dyDescent="0.25"/>
  <cols>
    <col min="2" max="2" width="8.5703125" customWidth="1"/>
    <col min="3" max="3" width="8.85546875" customWidth="1"/>
    <col min="4" max="4" width="30.5703125" customWidth="1"/>
    <col min="5" max="5" width="19.28515625" customWidth="1"/>
    <col min="6" max="6" width="16.140625" customWidth="1"/>
    <col min="7" max="7" width="19.7109375" customWidth="1"/>
    <col min="8" max="8" width="21" customWidth="1"/>
    <col min="9" max="9" width="14.85546875" customWidth="1"/>
    <col min="10" max="10" width="21" customWidth="1"/>
    <col min="11" max="11" width="16.140625" customWidth="1"/>
    <col min="12" max="12" width="19.5703125" customWidth="1"/>
    <col min="13" max="13" width="18.5703125" customWidth="1"/>
    <col min="14" max="14" width="15.28515625" customWidth="1"/>
    <col min="15" max="15" width="15.42578125" customWidth="1"/>
    <col min="16" max="16" width="16.140625" customWidth="1"/>
    <col min="17" max="17" width="19.140625" customWidth="1"/>
    <col min="18" max="18" width="13.7109375" customWidth="1"/>
    <col min="19" max="19" width="11.7109375" customWidth="1"/>
    <col min="20" max="20" width="15.140625" customWidth="1"/>
    <col min="21" max="21" width="12.85546875" customWidth="1"/>
    <col min="22" max="22" width="12" customWidth="1"/>
    <col min="23" max="24" width="13" customWidth="1"/>
    <col min="26" max="26" width="12" customWidth="1"/>
    <col min="27" max="27" width="13.85546875" customWidth="1"/>
  </cols>
  <sheetData>
    <row r="3" spans="2:27" x14ac:dyDescent="0.25">
      <c r="B3" s="208" t="s">
        <v>0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</row>
    <row r="4" spans="2:27" x14ac:dyDescent="0.25">
      <c r="B4" s="209" t="s">
        <v>121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</row>
    <row r="5" spans="2:27" ht="15.75" x14ac:dyDescent="0.25">
      <c r="B5" s="210" t="s">
        <v>85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</row>
    <row r="6" spans="2:27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2</v>
      </c>
    </row>
    <row r="7" spans="2:27" ht="102" x14ac:dyDescent="0.25">
      <c r="B7" s="60" t="s">
        <v>3</v>
      </c>
      <c r="C7" s="60" t="s">
        <v>4</v>
      </c>
      <c r="D7" s="2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2" t="s">
        <v>18</v>
      </c>
      <c r="R7" s="22" t="s">
        <v>86</v>
      </c>
      <c r="S7" s="23" t="s">
        <v>87</v>
      </c>
      <c r="T7" s="24" t="s">
        <v>88</v>
      </c>
      <c r="U7" s="25" t="s">
        <v>89</v>
      </c>
      <c r="V7" s="97" t="s">
        <v>101</v>
      </c>
      <c r="W7" s="103" t="s">
        <v>102</v>
      </c>
      <c r="X7" s="113" t="s">
        <v>105</v>
      </c>
      <c r="Y7" s="117" t="s">
        <v>107</v>
      </c>
      <c r="Z7" s="117" t="s">
        <v>112</v>
      </c>
      <c r="AA7" s="117" t="s">
        <v>120</v>
      </c>
    </row>
    <row r="8" spans="2:27" x14ac:dyDescent="0.25">
      <c r="B8" s="4">
        <v>1</v>
      </c>
      <c r="C8" s="4">
        <v>2</v>
      </c>
      <c r="D8" s="4">
        <v>3</v>
      </c>
      <c r="E8" s="4">
        <v>4</v>
      </c>
      <c r="F8" s="4">
        <v>5</v>
      </c>
      <c r="G8" s="4">
        <v>6</v>
      </c>
      <c r="H8" s="4">
        <v>7</v>
      </c>
      <c r="I8" s="4">
        <v>8</v>
      </c>
      <c r="J8" s="4">
        <v>9</v>
      </c>
      <c r="K8" s="4">
        <v>10</v>
      </c>
      <c r="L8" s="4">
        <v>11</v>
      </c>
      <c r="M8" s="4">
        <v>12</v>
      </c>
      <c r="N8" s="4">
        <v>13</v>
      </c>
      <c r="O8" s="4">
        <v>14</v>
      </c>
      <c r="P8" s="4">
        <v>15</v>
      </c>
      <c r="Q8" s="4">
        <v>16</v>
      </c>
      <c r="R8" s="121"/>
      <c r="S8" s="119"/>
      <c r="T8" s="26"/>
      <c r="U8" s="27"/>
      <c r="V8" s="26"/>
      <c r="W8" s="26"/>
      <c r="X8" s="26"/>
      <c r="Y8" s="26"/>
      <c r="Z8" s="26"/>
      <c r="AA8" s="26"/>
    </row>
    <row r="9" spans="2:27" ht="15.75" x14ac:dyDescent="0.25">
      <c r="B9" s="5">
        <v>611</v>
      </c>
      <c r="C9" s="138">
        <v>221</v>
      </c>
      <c r="D9" s="107" t="s">
        <v>19</v>
      </c>
      <c r="E9" s="7">
        <f>E10+E11</f>
        <v>29376</v>
      </c>
      <c r="F9" s="7">
        <f t="shared" ref="F9:Q9" si="0">F10+F11</f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  <c r="M9" s="7">
        <f t="shared" si="0"/>
        <v>0</v>
      </c>
      <c r="N9" s="7">
        <f t="shared" si="0"/>
        <v>0</v>
      </c>
      <c r="O9" s="7">
        <f t="shared" si="0"/>
        <v>0</v>
      </c>
      <c r="P9" s="7">
        <f t="shared" si="0"/>
        <v>0</v>
      </c>
      <c r="Q9" s="29">
        <f t="shared" si="0"/>
        <v>29376</v>
      </c>
      <c r="R9" s="30"/>
      <c r="S9" s="30"/>
      <c r="T9" s="120">
        <f>T10+T11</f>
        <v>1104.0300000000002</v>
      </c>
      <c r="U9" s="120">
        <f>U10+U11</f>
        <v>1200</v>
      </c>
      <c r="V9" s="35"/>
      <c r="W9" s="35"/>
      <c r="X9" s="35"/>
      <c r="Y9" s="35"/>
      <c r="Z9" s="35"/>
      <c r="AA9" s="35"/>
    </row>
    <row r="10" spans="2:27" ht="15.75" x14ac:dyDescent="0.25">
      <c r="B10" s="219" t="s">
        <v>20</v>
      </c>
      <c r="C10" s="219"/>
      <c r="D10" s="108" t="s">
        <v>21</v>
      </c>
      <c r="E10" s="8">
        <v>4176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6">
        <f>SUM(E10:P10)</f>
        <v>4176</v>
      </c>
      <c r="R10" s="121">
        <v>4176</v>
      </c>
      <c r="S10" s="119">
        <v>3071.97</v>
      </c>
      <c r="T10" s="32">
        <f>R10-S10</f>
        <v>1104.0300000000002</v>
      </c>
      <c r="U10" s="33">
        <f>R10-Q10</f>
        <v>0</v>
      </c>
      <c r="V10" s="26"/>
      <c r="W10" s="26"/>
      <c r="X10" s="26"/>
      <c r="Y10" s="26"/>
      <c r="Z10" s="26"/>
      <c r="AA10" s="26"/>
    </row>
    <row r="11" spans="2:27" ht="15.75" x14ac:dyDescent="0.25">
      <c r="B11" s="219"/>
      <c r="C11" s="219"/>
      <c r="D11" s="108" t="s">
        <v>22</v>
      </c>
      <c r="E11" s="8">
        <v>25200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6">
        <f>SUM(E11:P11)</f>
        <v>25200</v>
      </c>
      <c r="R11" s="121">
        <v>24000</v>
      </c>
      <c r="S11" s="119">
        <v>24000</v>
      </c>
      <c r="T11" s="32">
        <f t="shared" ref="T11:T74" si="1">R11-S11</f>
        <v>0</v>
      </c>
      <c r="U11" s="33">
        <f>Q11-R11</f>
        <v>1200</v>
      </c>
      <c r="V11" s="26"/>
      <c r="W11" s="26"/>
      <c r="X11" s="26"/>
      <c r="Y11" s="26"/>
      <c r="Z11" s="26"/>
      <c r="AA11" s="26"/>
    </row>
    <row r="12" spans="2:27" ht="15.75" x14ac:dyDescent="0.25">
      <c r="B12" s="93">
        <v>611</v>
      </c>
      <c r="C12" s="93">
        <v>212</v>
      </c>
      <c r="D12" s="109" t="s">
        <v>23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56"/>
      <c r="R12" s="35"/>
      <c r="S12" s="35"/>
      <c r="T12" s="61">
        <f>T13</f>
        <v>0</v>
      </c>
      <c r="U12" s="61">
        <f>U13</f>
        <v>0</v>
      </c>
      <c r="V12" s="35"/>
      <c r="W12" s="35"/>
      <c r="X12" s="35"/>
      <c r="Y12" s="35"/>
      <c r="Z12" s="35"/>
      <c r="AA12" s="35"/>
    </row>
    <row r="13" spans="2:27" ht="15.75" x14ac:dyDescent="0.25">
      <c r="B13" s="220"/>
      <c r="C13" s="221"/>
      <c r="D13" s="108" t="s">
        <v>24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16">
        <f>SUM(E13:P13)</f>
        <v>0</v>
      </c>
      <c r="R13" s="121"/>
      <c r="S13" s="119"/>
      <c r="T13" s="32">
        <f t="shared" si="1"/>
        <v>0</v>
      </c>
      <c r="U13" s="33">
        <f>Q13-R13</f>
        <v>0</v>
      </c>
      <c r="V13" s="26"/>
      <c r="W13" s="26"/>
      <c r="X13" s="26"/>
      <c r="Y13" s="26"/>
      <c r="Z13" s="26"/>
      <c r="AA13" s="26"/>
    </row>
    <row r="14" spans="2:27" ht="15.75" x14ac:dyDescent="0.25">
      <c r="B14" s="5">
        <v>611</v>
      </c>
      <c r="C14" s="138">
        <v>223</v>
      </c>
      <c r="D14" s="107" t="s">
        <v>25</v>
      </c>
      <c r="E14" s="7">
        <f>E15+E17+E18</f>
        <v>306832.58000000007</v>
      </c>
      <c r="F14" s="7">
        <f t="shared" ref="F14:P14" si="2">F15+F17+F18</f>
        <v>0</v>
      </c>
      <c r="G14" s="7">
        <f t="shared" si="2"/>
        <v>0</v>
      </c>
      <c r="H14" s="7">
        <f t="shared" si="2"/>
        <v>161002.72</v>
      </c>
      <c r="I14" s="7">
        <f t="shared" si="2"/>
        <v>0</v>
      </c>
      <c r="J14" s="7">
        <f t="shared" si="2"/>
        <v>0</v>
      </c>
      <c r="K14" s="7">
        <f t="shared" si="2"/>
        <v>0</v>
      </c>
      <c r="L14" s="7">
        <f t="shared" si="2"/>
        <v>0</v>
      </c>
      <c r="M14" s="7">
        <f t="shared" si="2"/>
        <v>0</v>
      </c>
      <c r="N14" s="7">
        <f t="shared" si="2"/>
        <v>0</v>
      </c>
      <c r="O14" s="7">
        <f t="shared" si="2"/>
        <v>0</v>
      </c>
      <c r="P14" s="7">
        <f t="shared" si="2"/>
        <v>0</v>
      </c>
      <c r="Q14" s="29">
        <f>SUM(Q15:Q18)</f>
        <v>467835.3</v>
      </c>
      <c r="R14" s="35"/>
      <c r="S14" s="35"/>
      <c r="T14" s="120">
        <f>T15+T16+T17+T18</f>
        <v>19456.800000000003</v>
      </c>
      <c r="U14" s="120">
        <f>U15+U16+U17+U18</f>
        <v>-12568.7</v>
      </c>
      <c r="V14" s="35"/>
      <c r="W14" s="35"/>
      <c r="X14" s="35"/>
      <c r="Y14" s="35"/>
      <c r="Z14" s="35"/>
      <c r="AA14" s="35"/>
    </row>
    <row r="15" spans="2:27" ht="31.5" x14ac:dyDescent="0.25">
      <c r="B15" s="217"/>
      <c r="C15" s="218"/>
      <c r="D15" s="108" t="s">
        <v>27</v>
      </c>
      <c r="E15" s="9">
        <v>20750.46</v>
      </c>
      <c r="F15" s="9"/>
      <c r="G15" s="9"/>
      <c r="H15" s="9">
        <v>10843.14</v>
      </c>
      <c r="I15" s="9"/>
      <c r="J15" s="8"/>
      <c r="K15" s="8"/>
      <c r="L15" s="8"/>
      <c r="M15" s="8"/>
      <c r="N15" s="8"/>
      <c r="O15" s="8"/>
      <c r="P15" s="8"/>
      <c r="Q15" s="16">
        <f>SUM(E15:P15)</f>
        <v>31593.599999999999</v>
      </c>
      <c r="R15" s="121">
        <v>31593.599999999999</v>
      </c>
      <c r="S15" s="119">
        <v>31593.599999999999</v>
      </c>
      <c r="T15" s="32">
        <f t="shared" si="1"/>
        <v>0</v>
      </c>
      <c r="U15" s="33">
        <f t="shared" ref="U15:U18" si="3">Q15-R15</f>
        <v>0</v>
      </c>
      <c r="V15" s="98">
        <f>H15</f>
        <v>10843.14</v>
      </c>
      <c r="W15" s="28"/>
      <c r="X15" s="28"/>
      <c r="Y15" s="26"/>
      <c r="Z15" s="26"/>
      <c r="AA15" s="26"/>
    </row>
    <row r="16" spans="2:27" ht="31.5" x14ac:dyDescent="0.25">
      <c r="B16" s="217"/>
      <c r="C16" s="218"/>
      <c r="D16" s="108" t="s">
        <v>98</v>
      </c>
      <c r="E16" s="9"/>
      <c r="F16" s="9"/>
      <c r="G16" s="9"/>
      <c r="H16" s="9"/>
      <c r="I16" s="9"/>
      <c r="J16" s="8"/>
      <c r="K16" s="8"/>
      <c r="L16" s="8"/>
      <c r="M16" s="8"/>
      <c r="N16" s="8"/>
      <c r="O16" s="8"/>
      <c r="P16" s="8"/>
      <c r="Q16" s="16">
        <f>SUM(E16:P16)</f>
        <v>0</v>
      </c>
      <c r="R16" s="121"/>
      <c r="S16" s="119"/>
      <c r="T16" s="32">
        <f t="shared" si="1"/>
        <v>0</v>
      </c>
      <c r="U16" s="33">
        <f t="shared" si="3"/>
        <v>0</v>
      </c>
      <c r="V16" s="9"/>
      <c r="W16" s="28"/>
      <c r="X16" s="28"/>
      <c r="Y16" s="26"/>
      <c r="Z16" s="26"/>
      <c r="AA16" s="26"/>
    </row>
    <row r="17" spans="2:27" ht="15.75" x14ac:dyDescent="0.25">
      <c r="B17" s="217"/>
      <c r="C17" s="218"/>
      <c r="D17" s="108" t="s">
        <v>28</v>
      </c>
      <c r="E17" s="10">
        <v>277175.09000000003</v>
      </c>
      <c r="F17" s="10"/>
      <c r="G17" s="10"/>
      <c r="H17" s="10">
        <v>145692.91</v>
      </c>
      <c r="I17" s="8"/>
      <c r="J17" s="8"/>
      <c r="K17" s="8"/>
      <c r="L17" s="8"/>
      <c r="M17" s="8"/>
      <c r="N17" s="8"/>
      <c r="O17" s="8"/>
      <c r="P17" s="8"/>
      <c r="Q17" s="16">
        <f>SUM(E17:P17)</f>
        <v>422868</v>
      </c>
      <c r="R17" s="121">
        <v>422868</v>
      </c>
      <c r="S17" s="250">
        <v>422868</v>
      </c>
      <c r="T17" s="32">
        <f t="shared" si="1"/>
        <v>0</v>
      </c>
      <c r="U17" s="33">
        <f t="shared" si="3"/>
        <v>0</v>
      </c>
      <c r="V17" s="99">
        <f>H17</f>
        <v>145692.91</v>
      </c>
      <c r="W17" s="28"/>
      <c r="X17" s="28"/>
      <c r="Y17" s="26"/>
      <c r="Z17" s="26"/>
      <c r="AA17" s="26"/>
    </row>
    <row r="18" spans="2:27" ht="15.75" x14ac:dyDescent="0.25">
      <c r="B18" s="213"/>
      <c r="C18" s="214"/>
      <c r="D18" s="108" t="s">
        <v>31</v>
      </c>
      <c r="E18" s="11">
        <v>8907.0300000000007</v>
      </c>
      <c r="F18" s="11"/>
      <c r="G18" s="11"/>
      <c r="H18" s="11">
        <v>4466.67</v>
      </c>
      <c r="I18" s="8"/>
      <c r="J18" s="8"/>
      <c r="K18" s="8"/>
      <c r="L18" s="8"/>
      <c r="M18" s="8"/>
      <c r="N18" s="8"/>
      <c r="O18" s="8"/>
      <c r="P18" s="8"/>
      <c r="Q18" s="16">
        <f>SUM(E18:P18)</f>
        <v>13373.7</v>
      </c>
      <c r="R18" s="121">
        <v>25942.400000000001</v>
      </c>
      <c r="S18" s="122">
        <v>6485.6</v>
      </c>
      <c r="T18" s="248">
        <f t="shared" si="1"/>
        <v>19456.800000000003</v>
      </c>
      <c r="U18" s="33">
        <f t="shared" si="3"/>
        <v>-12568.7</v>
      </c>
      <c r="V18" s="100">
        <f>H18</f>
        <v>4466.67</v>
      </c>
      <c r="W18" s="28"/>
      <c r="X18" s="28"/>
      <c r="Y18" s="26"/>
      <c r="Z18" s="26"/>
      <c r="AA18" s="26"/>
    </row>
    <row r="19" spans="2:27" ht="15.75" x14ac:dyDescent="0.25">
      <c r="B19" s="5">
        <v>611</v>
      </c>
      <c r="C19" s="138">
        <v>225</v>
      </c>
      <c r="D19" s="107" t="s">
        <v>32</v>
      </c>
      <c r="E19" s="12">
        <f t="shared" ref="E19:P19" si="4">E20+E21+E22+E23+E24+E25+E26+E32+E33+E38</f>
        <v>148772.74000000002</v>
      </c>
      <c r="F19" s="12">
        <f t="shared" si="4"/>
        <v>0</v>
      </c>
      <c r="G19" s="12">
        <f t="shared" si="4"/>
        <v>0</v>
      </c>
      <c r="H19" s="12">
        <f t="shared" si="4"/>
        <v>0</v>
      </c>
      <c r="I19" s="12">
        <f t="shared" si="4"/>
        <v>0</v>
      </c>
      <c r="J19" s="12">
        <f t="shared" si="4"/>
        <v>0</v>
      </c>
      <c r="K19" s="12">
        <f t="shared" si="4"/>
        <v>0</v>
      </c>
      <c r="L19" s="12">
        <f>L27+L30+L37</f>
        <v>1333205</v>
      </c>
      <c r="M19" s="12">
        <f>M29+M31+M36</f>
        <v>12000</v>
      </c>
      <c r="N19" s="12">
        <f t="shared" si="4"/>
        <v>0</v>
      </c>
      <c r="O19" s="12">
        <f t="shared" si="4"/>
        <v>0</v>
      </c>
      <c r="P19" s="12">
        <f t="shared" si="4"/>
        <v>28614</v>
      </c>
      <c r="Q19" s="39">
        <f>SUM(Q20:Q38)</f>
        <v>1522591.74</v>
      </c>
      <c r="R19" s="35"/>
      <c r="S19" s="35"/>
      <c r="T19" s="120">
        <f>T20+T21+T22+T23+T24+T25+T26+T27+T28+T29+T30+T31+T32+T33+T35+T36+T34+T37+T38</f>
        <v>24394.69</v>
      </c>
      <c r="U19" s="120">
        <f>U20+U21+U22+U23+U24+U25+U26+U27+U28+U29+U30+U31+U32+U33+U35+U36+U34+U37+U38</f>
        <v>29415.74</v>
      </c>
      <c r="V19" s="35"/>
      <c r="W19" s="35"/>
      <c r="X19" s="35"/>
      <c r="Y19" s="35"/>
      <c r="Z19" s="35"/>
      <c r="AA19" s="35"/>
    </row>
    <row r="20" spans="2:27" ht="21" customHeight="1" x14ac:dyDescent="0.25">
      <c r="B20" s="215"/>
      <c r="C20" s="216"/>
      <c r="D20" s="108" t="s">
        <v>33</v>
      </c>
      <c r="E20" s="8"/>
      <c r="F20" s="8"/>
      <c r="G20" s="13"/>
      <c r="H20" s="8"/>
      <c r="I20" s="8"/>
      <c r="J20" s="8"/>
      <c r="K20" s="8"/>
      <c r="L20" s="8"/>
      <c r="M20" s="8"/>
      <c r="N20" s="8"/>
      <c r="O20" s="8"/>
      <c r="P20" s="8"/>
      <c r="Q20" s="16">
        <f t="shared" ref="Q20:Q38" si="5">SUM(E20:P20)</f>
        <v>0</v>
      </c>
      <c r="R20" s="121"/>
      <c r="S20" s="119"/>
      <c r="T20" s="32">
        <f t="shared" si="1"/>
        <v>0</v>
      </c>
      <c r="U20" s="33">
        <f t="shared" ref="U20:U38" si="6">Q20-R20</f>
        <v>0</v>
      </c>
      <c r="V20" s="26"/>
      <c r="W20" s="26"/>
      <c r="X20" s="26"/>
      <c r="Y20" s="26"/>
      <c r="Z20" s="26"/>
      <c r="AA20" s="26"/>
    </row>
    <row r="21" spans="2:27" ht="15.75" x14ac:dyDescent="0.25">
      <c r="B21" s="217"/>
      <c r="C21" s="218"/>
      <c r="D21" s="108" t="s">
        <v>34</v>
      </c>
      <c r="E21" s="8">
        <v>7600</v>
      </c>
      <c r="F21" s="8"/>
      <c r="G21" s="8"/>
      <c r="H21" s="8"/>
      <c r="I21" s="8"/>
      <c r="J21" s="8"/>
      <c r="K21" s="8"/>
      <c r="L21" s="14"/>
      <c r="M21" s="8"/>
      <c r="N21" s="8"/>
      <c r="O21" s="8"/>
      <c r="P21" s="8"/>
      <c r="Q21" s="16">
        <f t="shared" si="5"/>
        <v>7600</v>
      </c>
      <c r="R21" s="121">
        <v>1750</v>
      </c>
      <c r="S21" s="119">
        <v>1750</v>
      </c>
      <c r="T21" s="32">
        <f t="shared" si="1"/>
        <v>0</v>
      </c>
      <c r="U21" s="33">
        <f t="shared" si="6"/>
        <v>5850</v>
      </c>
      <c r="V21" s="26"/>
      <c r="W21" s="26"/>
      <c r="X21" s="26"/>
      <c r="Y21" s="26"/>
      <c r="Z21" s="26"/>
      <c r="AA21" s="26"/>
    </row>
    <row r="22" spans="2:27" ht="16.5" customHeight="1" x14ac:dyDescent="0.25">
      <c r="B22" s="217"/>
      <c r="C22" s="218"/>
      <c r="D22" s="139" t="s">
        <v>35</v>
      </c>
      <c r="E22" s="8">
        <v>12000</v>
      </c>
      <c r="F22" s="8"/>
      <c r="G22" s="8"/>
      <c r="H22" s="8"/>
      <c r="I22" s="8"/>
      <c r="J22" s="8"/>
      <c r="K22" s="8"/>
      <c r="L22" s="16">
        <v>0</v>
      </c>
      <c r="M22" s="8"/>
      <c r="N22" s="8"/>
      <c r="O22" s="8"/>
      <c r="P22" s="8"/>
      <c r="Q22" s="16">
        <f t="shared" si="5"/>
        <v>12000</v>
      </c>
      <c r="R22" s="121"/>
      <c r="S22" s="119"/>
      <c r="T22" s="32">
        <f t="shared" si="1"/>
        <v>0</v>
      </c>
      <c r="U22" s="33">
        <f t="shared" si="6"/>
        <v>12000</v>
      </c>
      <c r="V22" s="26"/>
      <c r="W22" s="26"/>
      <c r="X22" s="26"/>
      <c r="Y22" s="26"/>
      <c r="Z22" s="26"/>
      <c r="AA22" s="26"/>
    </row>
    <row r="23" spans="2:27" ht="17.25" customHeight="1" x14ac:dyDescent="0.25">
      <c r="B23" s="217"/>
      <c r="C23" s="218"/>
      <c r="D23" s="108" t="s">
        <v>36</v>
      </c>
      <c r="E23" s="8">
        <v>8640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16">
        <f t="shared" si="5"/>
        <v>8640</v>
      </c>
      <c r="R23" s="121">
        <v>6000</v>
      </c>
      <c r="S23" s="119">
        <v>6000</v>
      </c>
      <c r="T23" s="32">
        <f t="shared" si="1"/>
        <v>0</v>
      </c>
      <c r="U23" s="33">
        <f t="shared" si="6"/>
        <v>2640</v>
      </c>
      <c r="V23" s="26"/>
      <c r="W23" s="26"/>
      <c r="X23" s="26"/>
      <c r="Y23" s="26"/>
      <c r="Z23" s="26"/>
      <c r="AA23" s="26"/>
    </row>
    <row r="24" spans="2:27" ht="21.75" customHeight="1" x14ac:dyDescent="0.25">
      <c r="B24" s="217"/>
      <c r="C24" s="218"/>
      <c r="D24" s="108" t="s">
        <v>38</v>
      </c>
      <c r="E24" s="8">
        <v>8750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16">
        <f t="shared" si="5"/>
        <v>8750</v>
      </c>
      <c r="R24" s="121">
        <v>0</v>
      </c>
      <c r="S24" s="119"/>
      <c r="T24" s="32">
        <f t="shared" si="1"/>
        <v>0</v>
      </c>
      <c r="U24" s="33">
        <f t="shared" si="6"/>
        <v>8750</v>
      </c>
      <c r="V24" s="26"/>
      <c r="W24" s="26"/>
      <c r="X24" s="26"/>
      <c r="Y24" s="26"/>
      <c r="Z24" s="26"/>
      <c r="AA24" s="26"/>
    </row>
    <row r="25" spans="2:27" ht="17.25" customHeight="1" x14ac:dyDescent="0.25">
      <c r="B25" s="217"/>
      <c r="C25" s="218"/>
      <c r="D25" s="108" t="s">
        <v>39</v>
      </c>
      <c r="E25" s="8">
        <v>75528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16">
        <f t="shared" si="5"/>
        <v>75528</v>
      </c>
      <c r="R25" s="121">
        <v>85056</v>
      </c>
      <c r="S25" s="119">
        <v>85020</v>
      </c>
      <c r="T25" s="32">
        <f t="shared" si="1"/>
        <v>36</v>
      </c>
      <c r="U25" s="33">
        <f t="shared" si="6"/>
        <v>-9528</v>
      </c>
      <c r="V25" s="26"/>
      <c r="W25" s="26"/>
      <c r="X25" s="26"/>
      <c r="Y25" s="26"/>
      <c r="Z25" s="26"/>
      <c r="AA25" s="26"/>
    </row>
    <row r="26" spans="2:27" ht="31.5" x14ac:dyDescent="0.25">
      <c r="B26" s="217"/>
      <c r="C26" s="218"/>
      <c r="D26" s="108" t="s">
        <v>41</v>
      </c>
      <c r="E26" s="14">
        <v>30408.58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16">
        <f t="shared" si="5"/>
        <v>30408.58</v>
      </c>
      <c r="R26" s="121">
        <v>23628</v>
      </c>
      <c r="S26" s="119"/>
      <c r="T26" s="32">
        <f t="shared" si="1"/>
        <v>23628</v>
      </c>
      <c r="U26" s="33">
        <f t="shared" si="6"/>
        <v>6780.5800000000017</v>
      </c>
      <c r="V26" s="26"/>
      <c r="W26" s="26"/>
      <c r="X26" s="26"/>
      <c r="Y26" s="26"/>
      <c r="Z26" s="26"/>
      <c r="AA26" s="26"/>
    </row>
    <row r="27" spans="2:27" ht="27.75" customHeight="1" thickBot="1" x14ac:dyDescent="0.3">
      <c r="B27" s="217"/>
      <c r="C27" s="218"/>
      <c r="D27" s="110" t="s">
        <v>42</v>
      </c>
      <c r="E27" s="14"/>
      <c r="F27" s="8"/>
      <c r="G27" s="8"/>
      <c r="H27" s="8"/>
      <c r="I27" s="8"/>
      <c r="J27" s="8"/>
      <c r="K27" s="8"/>
      <c r="L27" s="8">
        <v>7000</v>
      </c>
      <c r="M27" s="8"/>
      <c r="N27" s="8"/>
      <c r="O27" s="8"/>
      <c r="P27" s="8"/>
      <c r="Q27" s="16">
        <f t="shared" si="5"/>
        <v>7000</v>
      </c>
      <c r="R27" s="121">
        <v>7000</v>
      </c>
      <c r="S27" s="119">
        <v>7000</v>
      </c>
      <c r="T27" s="32">
        <f t="shared" si="1"/>
        <v>0</v>
      </c>
      <c r="U27" s="33">
        <f t="shared" si="6"/>
        <v>0</v>
      </c>
      <c r="V27" s="26"/>
      <c r="W27" s="26"/>
      <c r="X27" s="26">
        <v>7000</v>
      </c>
      <c r="Y27" s="26"/>
      <c r="Z27" s="26"/>
      <c r="AA27" s="26"/>
    </row>
    <row r="28" spans="2:27" ht="31.5" customHeight="1" thickBot="1" x14ac:dyDescent="0.3">
      <c r="B28" s="217"/>
      <c r="C28" s="218"/>
      <c r="D28" s="110" t="s">
        <v>43</v>
      </c>
      <c r="E28" s="14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16">
        <f t="shared" si="5"/>
        <v>0</v>
      </c>
      <c r="R28" s="121"/>
      <c r="S28" s="119"/>
      <c r="T28" s="32">
        <f t="shared" si="1"/>
        <v>0</v>
      </c>
      <c r="U28" s="33">
        <f t="shared" si="6"/>
        <v>0</v>
      </c>
      <c r="V28" s="26"/>
      <c r="W28" s="26"/>
      <c r="X28" s="26"/>
      <c r="Y28" s="26"/>
      <c r="Z28" s="26"/>
      <c r="AA28" s="26"/>
    </row>
    <row r="29" spans="2:27" ht="42" customHeight="1" thickBot="1" x14ac:dyDescent="0.3">
      <c r="B29" s="217"/>
      <c r="C29" s="218"/>
      <c r="D29" s="110" t="s">
        <v>108</v>
      </c>
      <c r="E29" s="14"/>
      <c r="F29" s="8"/>
      <c r="G29" s="8"/>
      <c r="H29" s="8"/>
      <c r="I29" s="8"/>
      <c r="J29" s="8"/>
      <c r="K29" s="8"/>
      <c r="L29" s="8"/>
      <c r="M29" s="125">
        <v>6500</v>
      </c>
      <c r="N29" s="8"/>
      <c r="O29" s="8"/>
      <c r="P29" s="8"/>
      <c r="Q29" s="16">
        <f t="shared" si="5"/>
        <v>6500</v>
      </c>
      <c r="R29" s="121">
        <v>6500</v>
      </c>
      <c r="S29" s="119">
        <v>6500</v>
      </c>
      <c r="T29" s="32">
        <f t="shared" si="1"/>
        <v>0</v>
      </c>
      <c r="U29" s="33">
        <f t="shared" si="6"/>
        <v>0</v>
      </c>
      <c r="V29" s="26"/>
      <c r="W29" s="26"/>
      <c r="X29" s="26"/>
      <c r="Y29" s="26"/>
      <c r="Z29" s="118">
        <v>6500</v>
      </c>
      <c r="AA29" s="118"/>
    </row>
    <row r="30" spans="2:27" ht="39" customHeight="1" thickBot="1" x14ac:dyDescent="0.3">
      <c r="B30" s="217"/>
      <c r="C30" s="218"/>
      <c r="D30" s="110" t="s">
        <v>44</v>
      </c>
      <c r="E30" s="14"/>
      <c r="F30" s="8"/>
      <c r="G30" s="8"/>
      <c r="H30" s="8"/>
      <c r="I30" s="8"/>
      <c r="J30" s="8"/>
      <c r="K30" s="8"/>
      <c r="L30" s="8">
        <v>4850</v>
      </c>
      <c r="M30" s="8"/>
      <c r="N30" s="8"/>
      <c r="O30" s="8"/>
      <c r="P30" s="8"/>
      <c r="Q30" s="16">
        <f t="shared" si="5"/>
        <v>4850</v>
      </c>
      <c r="R30" s="121">
        <v>4850</v>
      </c>
      <c r="S30" s="119">
        <v>4850</v>
      </c>
      <c r="T30" s="32">
        <f t="shared" si="1"/>
        <v>0</v>
      </c>
      <c r="U30" s="33">
        <f t="shared" si="6"/>
        <v>0</v>
      </c>
      <c r="V30" s="26"/>
      <c r="W30" s="26"/>
      <c r="X30" s="26">
        <v>8000</v>
      </c>
      <c r="Y30" s="118">
        <v>3150</v>
      </c>
      <c r="Z30" s="26"/>
      <c r="AA30" s="26"/>
    </row>
    <row r="31" spans="2:27" ht="26.25" thickBot="1" x14ac:dyDescent="0.3">
      <c r="B31" s="217"/>
      <c r="C31" s="218"/>
      <c r="D31" s="110" t="s">
        <v>45</v>
      </c>
      <c r="E31" s="14"/>
      <c r="F31" s="8"/>
      <c r="G31" s="8"/>
      <c r="H31" s="8"/>
      <c r="I31" s="8"/>
      <c r="J31" s="8"/>
      <c r="K31" s="8"/>
      <c r="L31" s="8"/>
      <c r="M31" s="125">
        <v>1500</v>
      </c>
      <c r="N31" s="8"/>
      <c r="O31" s="8"/>
      <c r="P31" s="8"/>
      <c r="Q31" s="16">
        <f t="shared" si="5"/>
        <v>1500</v>
      </c>
      <c r="R31" s="121">
        <v>1500</v>
      </c>
      <c r="S31" s="119">
        <v>1500</v>
      </c>
      <c r="T31" s="32">
        <f t="shared" si="1"/>
        <v>0</v>
      </c>
      <c r="U31" s="33">
        <f t="shared" si="6"/>
        <v>0</v>
      </c>
      <c r="V31" s="26"/>
      <c r="W31" s="26"/>
      <c r="X31" s="26"/>
      <c r="Y31" s="26"/>
      <c r="Z31" s="118">
        <v>1500</v>
      </c>
      <c r="AA31" s="118"/>
    </row>
    <row r="32" spans="2:27" ht="33.75" customHeight="1" x14ac:dyDescent="0.25">
      <c r="B32" s="217"/>
      <c r="C32" s="218"/>
      <c r="D32" s="108" t="s">
        <v>90</v>
      </c>
      <c r="E32" s="14">
        <v>5846.16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16">
        <f t="shared" si="5"/>
        <v>5846.16</v>
      </c>
      <c r="R32" s="121">
        <v>2923</v>
      </c>
      <c r="S32" s="119">
        <v>2192.31</v>
      </c>
      <c r="T32" s="32">
        <f t="shared" si="1"/>
        <v>730.69</v>
      </c>
      <c r="U32" s="33">
        <f t="shared" si="6"/>
        <v>2923.16</v>
      </c>
      <c r="V32" s="26"/>
      <c r="W32" s="26"/>
      <c r="X32" s="26"/>
      <c r="Y32" s="26"/>
      <c r="Z32" s="26"/>
      <c r="AA32" s="26"/>
    </row>
    <row r="33" spans="2:27" ht="15.75" x14ac:dyDescent="0.25">
      <c r="B33" s="217"/>
      <c r="C33" s="218"/>
      <c r="D33" s="108" t="s">
        <v>48</v>
      </c>
      <c r="E33" s="13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16">
        <f t="shared" si="5"/>
        <v>0</v>
      </c>
      <c r="R33" s="121"/>
      <c r="S33" s="119"/>
      <c r="T33" s="32">
        <f t="shared" si="1"/>
        <v>0</v>
      </c>
      <c r="U33" s="33">
        <f t="shared" si="6"/>
        <v>0</v>
      </c>
      <c r="V33" s="26"/>
      <c r="W33" s="26"/>
      <c r="X33" s="26"/>
      <c r="Y33" s="26"/>
      <c r="Z33" s="26"/>
      <c r="AA33" s="26"/>
    </row>
    <row r="34" spans="2:27" ht="20.25" customHeight="1" thickBot="1" x14ac:dyDescent="0.3">
      <c r="B34" s="217"/>
      <c r="C34" s="218"/>
      <c r="D34" s="110" t="s">
        <v>49</v>
      </c>
      <c r="E34" s="13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6">
        <f t="shared" si="5"/>
        <v>0</v>
      </c>
      <c r="R34" s="121"/>
      <c r="S34" s="119"/>
      <c r="T34" s="32">
        <f t="shared" si="1"/>
        <v>0</v>
      </c>
      <c r="U34" s="33">
        <f t="shared" si="6"/>
        <v>0</v>
      </c>
      <c r="V34" s="26"/>
      <c r="W34" s="26"/>
      <c r="X34" s="26"/>
      <c r="Y34" s="26"/>
      <c r="Z34" s="26"/>
      <c r="AA34" s="26"/>
    </row>
    <row r="35" spans="2:27" ht="16.5" thickBot="1" x14ac:dyDescent="0.3">
      <c r="B35" s="217"/>
      <c r="C35" s="218"/>
      <c r="D35" s="110" t="s">
        <v>50</v>
      </c>
      <c r="E35" s="13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6">
        <f t="shared" si="5"/>
        <v>0</v>
      </c>
      <c r="R35" s="121"/>
      <c r="S35" s="119"/>
      <c r="T35" s="32">
        <f t="shared" si="1"/>
        <v>0</v>
      </c>
      <c r="U35" s="33">
        <f t="shared" si="6"/>
        <v>0</v>
      </c>
      <c r="V35" s="28"/>
      <c r="W35" s="26"/>
      <c r="X35" s="26"/>
      <c r="Y35" s="26"/>
      <c r="Z35" s="62"/>
      <c r="AA35" s="62"/>
    </row>
    <row r="36" spans="2:27" ht="28.5" customHeight="1" thickBot="1" x14ac:dyDescent="0.3">
      <c r="B36" s="217"/>
      <c r="C36" s="218"/>
      <c r="D36" s="110" t="s">
        <v>51</v>
      </c>
      <c r="E36" s="13"/>
      <c r="F36" s="8"/>
      <c r="G36" s="8"/>
      <c r="H36" s="8"/>
      <c r="I36" s="8"/>
      <c r="J36" s="8"/>
      <c r="K36" s="8"/>
      <c r="L36" s="8"/>
      <c r="M36" s="125">
        <v>4000</v>
      </c>
      <c r="N36" s="8"/>
      <c r="O36" s="8"/>
      <c r="P36" s="8"/>
      <c r="Q36" s="16">
        <f t="shared" si="5"/>
        <v>4000</v>
      </c>
      <c r="R36" s="121">
        <v>4000</v>
      </c>
      <c r="S36" s="119">
        <v>4000</v>
      </c>
      <c r="T36" s="32">
        <f t="shared" si="1"/>
        <v>0</v>
      </c>
      <c r="U36" s="33">
        <f t="shared" si="6"/>
        <v>0</v>
      </c>
      <c r="V36" s="26"/>
      <c r="W36" s="26"/>
      <c r="X36" s="26"/>
      <c r="Y36" s="26"/>
      <c r="Z36" s="118">
        <v>4000</v>
      </c>
      <c r="AA36" s="118"/>
    </row>
    <row r="37" spans="2:27" ht="28.5" customHeight="1" x14ac:dyDescent="0.25">
      <c r="B37" s="217"/>
      <c r="C37" s="218"/>
      <c r="D37" s="114" t="s">
        <v>106</v>
      </c>
      <c r="E37" s="13"/>
      <c r="F37" s="8"/>
      <c r="G37" s="8"/>
      <c r="H37" s="8"/>
      <c r="I37" s="8"/>
      <c r="J37" s="8"/>
      <c r="K37" s="8"/>
      <c r="L37" s="8">
        <v>1321355</v>
      </c>
      <c r="M37" s="8"/>
      <c r="N37" s="8"/>
      <c r="O37" s="8"/>
      <c r="P37" s="8"/>
      <c r="Q37" s="16">
        <f t="shared" si="5"/>
        <v>1321355</v>
      </c>
      <c r="R37" s="121">
        <v>1321355</v>
      </c>
      <c r="S37" s="119">
        <v>1321355</v>
      </c>
      <c r="T37" s="32">
        <f t="shared" si="1"/>
        <v>0</v>
      </c>
      <c r="U37" s="33">
        <f t="shared" si="6"/>
        <v>0</v>
      </c>
      <c r="V37" s="26"/>
      <c r="W37" s="26"/>
      <c r="X37" s="26">
        <v>1321355</v>
      </c>
      <c r="Y37" s="26"/>
      <c r="Z37" s="26"/>
      <c r="AA37" s="26"/>
    </row>
    <row r="38" spans="2:27" ht="24" customHeight="1" x14ac:dyDescent="0.25">
      <c r="B38" s="213"/>
      <c r="C38" s="214"/>
      <c r="D38" s="108" t="s">
        <v>52</v>
      </c>
      <c r="E38" s="8"/>
      <c r="F38" s="8"/>
      <c r="G38" s="15"/>
      <c r="H38" s="8"/>
      <c r="I38" s="8"/>
      <c r="J38" s="8"/>
      <c r="K38" s="8"/>
      <c r="L38" s="8"/>
      <c r="M38" s="8"/>
      <c r="N38" s="8"/>
      <c r="O38" s="8"/>
      <c r="P38" s="8">
        <v>28614</v>
      </c>
      <c r="Q38" s="16">
        <f t="shared" si="5"/>
        <v>28614</v>
      </c>
      <c r="R38" s="121">
        <v>28614</v>
      </c>
      <c r="S38" s="119">
        <v>28614</v>
      </c>
      <c r="T38" s="32">
        <f t="shared" si="1"/>
        <v>0</v>
      </c>
      <c r="U38" s="33">
        <f t="shared" si="6"/>
        <v>0</v>
      </c>
      <c r="V38" s="26"/>
      <c r="W38" s="26"/>
      <c r="X38" s="26"/>
      <c r="Y38" s="26"/>
      <c r="Z38" s="26"/>
      <c r="AA38" s="26"/>
    </row>
    <row r="39" spans="2:27" ht="33.75" customHeight="1" x14ac:dyDescent="0.25">
      <c r="B39" s="5">
        <v>611</v>
      </c>
      <c r="C39" s="138">
        <v>226</v>
      </c>
      <c r="D39" s="107" t="s">
        <v>53</v>
      </c>
      <c r="E39" s="12">
        <f>E40+E41+E42+E43+E44+E47+E48+E50</f>
        <v>19650</v>
      </c>
      <c r="F39" s="12">
        <f>F40+F41+F42+F43+F44+F47+F48+F50</f>
        <v>0</v>
      </c>
      <c r="G39" s="12">
        <f t="shared" ref="G39:P39" si="7">G40+G41+G42+G43+G44+G47+G48+G50</f>
        <v>0</v>
      </c>
      <c r="H39" s="12">
        <f t="shared" si="7"/>
        <v>0</v>
      </c>
      <c r="I39" s="12">
        <f t="shared" si="7"/>
        <v>0</v>
      </c>
      <c r="J39" s="12">
        <f t="shared" si="7"/>
        <v>26088.12</v>
      </c>
      <c r="K39" s="12">
        <f t="shared" si="7"/>
        <v>0</v>
      </c>
      <c r="L39" s="12">
        <f t="shared" si="7"/>
        <v>13600</v>
      </c>
      <c r="M39" s="12">
        <f t="shared" si="7"/>
        <v>18651.879999999997</v>
      </c>
      <c r="N39" s="12">
        <f t="shared" si="7"/>
        <v>0</v>
      </c>
      <c r="O39" s="12">
        <f t="shared" si="7"/>
        <v>0</v>
      </c>
      <c r="P39" s="12">
        <f t="shared" si="7"/>
        <v>21600</v>
      </c>
      <c r="Q39" s="29">
        <f>SUM(Q40:Q50)</f>
        <v>593090</v>
      </c>
      <c r="R39" s="35"/>
      <c r="S39" s="35"/>
      <c r="T39" s="120">
        <f>T40+T41+T42+T43+T44+T45+T46+T47+T48+T50</f>
        <v>11592</v>
      </c>
      <c r="U39" s="120">
        <f>U40+U41+U42+U43+U44+U45+U46+U47+U48+U50</f>
        <v>3462</v>
      </c>
      <c r="V39" s="35"/>
      <c r="W39" s="35"/>
      <c r="X39" s="35"/>
      <c r="Y39" s="35"/>
      <c r="Z39" s="35"/>
      <c r="AA39" s="35"/>
    </row>
    <row r="40" spans="2:27" ht="15.75" x14ac:dyDescent="0.25">
      <c r="B40" s="215" t="s">
        <v>54</v>
      </c>
      <c r="C40" s="216"/>
      <c r="D40" s="108" t="s">
        <v>55</v>
      </c>
      <c r="E40" s="8"/>
      <c r="F40" s="8"/>
      <c r="G40" s="8"/>
      <c r="H40" s="8"/>
      <c r="I40" s="8"/>
      <c r="J40" s="116">
        <v>26088.12</v>
      </c>
      <c r="K40" s="8"/>
      <c r="L40" s="8"/>
      <c r="M40" s="125">
        <v>10651.88</v>
      </c>
      <c r="N40" s="8"/>
      <c r="O40" s="8"/>
      <c r="P40" s="8"/>
      <c r="Q40" s="16">
        <f t="shared" ref="Q40:Q50" si="8">SUM(E40:P40)</f>
        <v>36740</v>
      </c>
      <c r="R40" s="121">
        <v>36740</v>
      </c>
      <c r="S40" s="119">
        <v>36740</v>
      </c>
      <c r="T40" s="32">
        <f t="shared" si="1"/>
        <v>0</v>
      </c>
      <c r="U40" s="33">
        <f t="shared" ref="U40:U50" si="9">Q40-R40</f>
        <v>0</v>
      </c>
      <c r="V40" s="26"/>
      <c r="W40" s="105">
        <v>26088.12</v>
      </c>
      <c r="X40" s="105"/>
      <c r="Y40" s="26"/>
      <c r="Z40" s="118">
        <v>10651.88</v>
      </c>
      <c r="AA40" s="118"/>
    </row>
    <row r="41" spans="2:27" ht="20.25" customHeight="1" x14ac:dyDescent="0.25">
      <c r="B41" s="217"/>
      <c r="C41" s="218"/>
      <c r="D41" s="108" t="s">
        <v>56</v>
      </c>
      <c r="E41" s="16">
        <v>10150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16">
        <f t="shared" si="8"/>
        <v>10150</v>
      </c>
      <c r="R41" s="121">
        <v>10088</v>
      </c>
      <c r="S41" s="119">
        <v>12896</v>
      </c>
      <c r="T41" s="248">
        <f t="shared" si="1"/>
        <v>-2808</v>
      </c>
      <c r="U41" s="33">
        <f>Q41-R41</f>
        <v>62</v>
      </c>
      <c r="V41" s="26"/>
      <c r="W41" s="26"/>
      <c r="X41" s="26"/>
      <c r="Y41" s="26"/>
      <c r="Z41" s="26"/>
      <c r="AA41" s="26"/>
    </row>
    <row r="42" spans="2:27" ht="17.25" customHeight="1" x14ac:dyDescent="0.25">
      <c r="B42" s="217"/>
      <c r="C42" s="218"/>
      <c r="D42" s="108" t="s">
        <v>57</v>
      </c>
      <c r="E42" s="13">
        <v>2500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16">
        <f t="shared" si="8"/>
        <v>2500</v>
      </c>
      <c r="R42" s="121">
        <v>2500</v>
      </c>
      <c r="S42" s="119">
        <v>2500</v>
      </c>
      <c r="T42" s="32">
        <f t="shared" si="1"/>
        <v>0</v>
      </c>
      <c r="U42" s="33">
        <f t="shared" si="9"/>
        <v>0</v>
      </c>
      <c r="V42" s="26"/>
      <c r="W42" s="26"/>
      <c r="X42" s="26"/>
      <c r="Y42" s="26"/>
      <c r="Z42" s="26"/>
      <c r="AA42" s="26"/>
    </row>
    <row r="43" spans="2:27" ht="15.75" x14ac:dyDescent="0.25">
      <c r="B43" s="217"/>
      <c r="C43" s="218"/>
      <c r="D43" s="108" t="s">
        <v>58</v>
      </c>
      <c r="E43" s="8"/>
      <c r="F43" s="8"/>
      <c r="G43" s="8"/>
      <c r="H43" s="8"/>
      <c r="I43" s="8"/>
      <c r="J43" s="8"/>
      <c r="K43" s="8"/>
      <c r="L43" s="13">
        <v>0</v>
      </c>
      <c r="M43" s="8"/>
      <c r="N43" s="8"/>
      <c r="O43" s="8"/>
      <c r="P43" s="8"/>
      <c r="Q43" s="16">
        <f t="shared" si="8"/>
        <v>0</v>
      </c>
      <c r="R43" s="121"/>
      <c r="S43" s="119"/>
      <c r="T43" s="32">
        <f t="shared" si="1"/>
        <v>0</v>
      </c>
      <c r="U43" s="33">
        <f t="shared" si="9"/>
        <v>0</v>
      </c>
      <c r="V43" s="26"/>
      <c r="W43" s="26"/>
      <c r="X43" s="26"/>
      <c r="Y43" s="26"/>
      <c r="Z43" s="26"/>
      <c r="AA43" s="26"/>
    </row>
    <row r="44" spans="2:27" ht="16.5" customHeight="1" x14ac:dyDescent="0.25">
      <c r="B44" s="217"/>
      <c r="C44" s="218"/>
      <c r="D44" s="108" t="s">
        <v>59</v>
      </c>
      <c r="E44" s="13">
        <v>7000</v>
      </c>
      <c r="F44" s="8"/>
      <c r="G44" s="8"/>
      <c r="H44" s="8"/>
      <c r="I44" s="8"/>
      <c r="J44" s="8"/>
      <c r="K44" s="8"/>
      <c r="L44" s="8"/>
      <c r="M44" s="125">
        <v>8000</v>
      </c>
      <c r="N44" s="8"/>
      <c r="O44" s="8"/>
      <c r="P44" s="8"/>
      <c r="Q44" s="16">
        <f t="shared" si="8"/>
        <v>15000</v>
      </c>
      <c r="R44" s="121">
        <v>15000</v>
      </c>
      <c r="S44" s="119">
        <v>15000</v>
      </c>
      <c r="T44" s="32">
        <f t="shared" si="1"/>
        <v>0</v>
      </c>
      <c r="U44" s="33">
        <f t="shared" si="9"/>
        <v>0</v>
      </c>
      <c r="V44" s="26"/>
      <c r="W44" s="26"/>
      <c r="X44" s="26"/>
      <c r="Y44" s="26"/>
      <c r="Z44" s="118">
        <v>8000</v>
      </c>
      <c r="AA44" s="118"/>
    </row>
    <row r="45" spans="2:27" ht="15" customHeight="1" thickBot="1" x14ac:dyDescent="0.3">
      <c r="B45" s="217"/>
      <c r="C45" s="218"/>
      <c r="D45" s="110" t="s">
        <v>60</v>
      </c>
      <c r="E45" s="13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16">
        <f t="shared" si="8"/>
        <v>0</v>
      </c>
      <c r="R45" s="121"/>
      <c r="S45" s="119"/>
      <c r="T45" s="32">
        <f t="shared" si="1"/>
        <v>0</v>
      </c>
      <c r="U45" s="33">
        <f t="shared" si="9"/>
        <v>0</v>
      </c>
      <c r="V45" s="26"/>
      <c r="W45" s="26"/>
      <c r="X45" s="26"/>
      <c r="Y45" s="26"/>
      <c r="Z45" s="26"/>
      <c r="AA45" s="26"/>
    </row>
    <row r="46" spans="2:27" ht="16.5" thickBot="1" x14ac:dyDescent="0.3">
      <c r="B46" s="217"/>
      <c r="C46" s="218"/>
      <c r="D46" s="110" t="s">
        <v>61</v>
      </c>
      <c r="E46" s="13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16">
        <f t="shared" si="8"/>
        <v>0</v>
      </c>
      <c r="R46" s="121"/>
      <c r="S46" s="119"/>
      <c r="T46" s="32">
        <f t="shared" si="1"/>
        <v>0</v>
      </c>
      <c r="U46" s="33">
        <f t="shared" si="9"/>
        <v>0</v>
      </c>
      <c r="V46" s="26"/>
      <c r="W46" s="26"/>
      <c r="X46" s="26"/>
      <c r="Y46" s="26"/>
      <c r="Z46" s="26"/>
      <c r="AA46" s="26"/>
    </row>
    <row r="47" spans="2:27" ht="15.75" thickBot="1" x14ac:dyDescent="0.3">
      <c r="B47" s="217"/>
      <c r="C47" s="218"/>
      <c r="D47" s="110" t="s">
        <v>62</v>
      </c>
      <c r="E47" s="8"/>
      <c r="F47" s="8"/>
      <c r="G47" s="8"/>
      <c r="H47" s="17"/>
      <c r="I47" s="8"/>
      <c r="J47" s="8"/>
      <c r="K47" s="8"/>
      <c r="L47" s="8">
        <v>13600</v>
      </c>
      <c r="M47" s="8"/>
      <c r="N47" s="8"/>
      <c r="O47" s="8"/>
      <c r="P47" s="8"/>
      <c r="Q47" s="16">
        <f t="shared" si="8"/>
        <v>13600</v>
      </c>
      <c r="R47" s="121">
        <v>10200</v>
      </c>
      <c r="S47" s="119">
        <v>10200</v>
      </c>
      <c r="T47" s="32">
        <f t="shared" si="1"/>
        <v>0</v>
      </c>
      <c r="U47" s="33">
        <f t="shared" si="9"/>
        <v>3400</v>
      </c>
      <c r="V47" s="26"/>
      <c r="W47" s="26"/>
      <c r="X47" s="26">
        <v>13600</v>
      </c>
      <c r="Y47" s="26"/>
      <c r="Z47" s="26"/>
      <c r="AA47" s="26"/>
    </row>
    <row r="48" spans="2:27" ht="29.25" customHeight="1" x14ac:dyDescent="0.25">
      <c r="B48" s="217"/>
      <c r="C48" s="218"/>
      <c r="D48" s="108" t="s">
        <v>63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>
        <v>21600</v>
      </c>
      <c r="Q48" s="16">
        <f t="shared" si="8"/>
        <v>21600</v>
      </c>
      <c r="R48" s="121">
        <v>21600</v>
      </c>
      <c r="S48" s="119">
        <v>7200</v>
      </c>
      <c r="T48" s="32">
        <f t="shared" si="1"/>
        <v>14400</v>
      </c>
      <c r="U48" s="33">
        <f t="shared" si="9"/>
        <v>0</v>
      </c>
      <c r="V48" s="26"/>
      <c r="W48" s="26"/>
      <c r="X48" s="26"/>
      <c r="Y48" s="26"/>
      <c r="Z48" s="26"/>
      <c r="AA48" s="26"/>
    </row>
    <row r="49" spans="2:27" ht="29.25" customHeight="1" x14ac:dyDescent="0.25">
      <c r="B49" s="217"/>
      <c r="C49" s="218"/>
      <c r="D49" s="190" t="s">
        <v>123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>
        <v>493500</v>
      </c>
      <c r="Q49" s="16">
        <f t="shared" si="8"/>
        <v>493500</v>
      </c>
      <c r="R49" s="121">
        <v>493500</v>
      </c>
      <c r="S49" s="119">
        <v>49350</v>
      </c>
      <c r="T49" s="32">
        <f t="shared" si="1"/>
        <v>444150</v>
      </c>
      <c r="U49" s="33">
        <f t="shared" si="9"/>
        <v>0</v>
      </c>
      <c r="V49" s="26"/>
      <c r="W49" s="26"/>
      <c r="X49" s="26"/>
      <c r="Y49" s="26"/>
      <c r="Z49" s="26"/>
      <c r="AA49" s="26"/>
    </row>
    <row r="50" spans="2:27" ht="45.75" customHeight="1" x14ac:dyDescent="0.25">
      <c r="B50" s="213"/>
      <c r="C50" s="214"/>
      <c r="D50" s="108" t="s">
        <v>64</v>
      </c>
      <c r="E50" s="8"/>
      <c r="F50" s="8"/>
      <c r="G50" s="8"/>
      <c r="H50" s="8"/>
      <c r="I50" s="8"/>
      <c r="J50" s="8"/>
      <c r="K50" s="8"/>
      <c r="L50" s="8"/>
      <c r="M50" s="13"/>
      <c r="N50" s="8"/>
      <c r="O50" s="8"/>
      <c r="P50" s="8"/>
      <c r="Q50" s="16">
        <f t="shared" si="8"/>
        <v>0</v>
      </c>
      <c r="R50" s="121"/>
      <c r="S50" s="119"/>
      <c r="T50" s="32">
        <f t="shared" si="1"/>
        <v>0</v>
      </c>
      <c r="U50" s="33">
        <f t="shared" si="9"/>
        <v>0</v>
      </c>
      <c r="V50" s="28"/>
      <c r="W50" s="26"/>
      <c r="X50" s="26"/>
      <c r="Y50" s="26"/>
      <c r="Z50" s="26"/>
      <c r="AA50" s="26"/>
    </row>
    <row r="51" spans="2:27" ht="15.75" x14ac:dyDescent="0.25">
      <c r="B51" s="5">
        <v>611</v>
      </c>
      <c r="C51" s="138">
        <v>227</v>
      </c>
      <c r="D51" s="107" t="s">
        <v>65</v>
      </c>
      <c r="E51" s="7">
        <f>E52+E53+E54</f>
        <v>33756.18</v>
      </c>
      <c r="F51" s="7"/>
      <c r="G51" s="7"/>
      <c r="H51" s="7"/>
      <c r="I51" s="7"/>
      <c r="J51" s="7"/>
      <c r="K51" s="7"/>
      <c r="L51" s="7"/>
      <c r="M51" s="21">
        <f>M52+M54</f>
        <v>0</v>
      </c>
      <c r="N51" s="7"/>
      <c r="O51" s="7"/>
      <c r="P51" s="7">
        <f>P53</f>
        <v>0</v>
      </c>
      <c r="Q51" s="42">
        <f>Q52+Q54+Q53</f>
        <v>33756.18</v>
      </c>
      <c r="R51" s="35"/>
      <c r="S51" s="35"/>
      <c r="T51" s="120">
        <f>T52+T53+T54</f>
        <v>0.5</v>
      </c>
      <c r="U51" s="120">
        <f>U52+U53+U54</f>
        <v>14760.68</v>
      </c>
      <c r="V51" s="35"/>
      <c r="W51" s="35"/>
      <c r="X51" s="35"/>
      <c r="Y51" s="35"/>
      <c r="Z51" s="35"/>
      <c r="AA51" s="35"/>
    </row>
    <row r="52" spans="2:27" ht="23.25" customHeight="1" x14ac:dyDescent="0.25">
      <c r="B52" s="215" t="s">
        <v>20</v>
      </c>
      <c r="C52" s="216"/>
      <c r="D52" s="108" t="s">
        <v>66</v>
      </c>
      <c r="E52" s="8">
        <v>5000</v>
      </c>
      <c r="F52" s="8"/>
      <c r="G52" s="8"/>
      <c r="H52" s="8"/>
      <c r="I52" s="8"/>
      <c r="J52" s="8"/>
      <c r="K52" s="8"/>
      <c r="L52" s="8"/>
      <c r="M52" s="16"/>
      <c r="N52" s="8"/>
      <c r="O52" s="8"/>
      <c r="P52" s="8"/>
      <c r="Q52" s="16">
        <f>SUM(E52:P52)</f>
        <v>5000</v>
      </c>
      <c r="R52" s="121">
        <v>3000</v>
      </c>
      <c r="S52" s="119">
        <v>3000</v>
      </c>
      <c r="T52" s="32">
        <f t="shared" si="1"/>
        <v>0</v>
      </c>
      <c r="U52" s="33">
        <f t="shared" ref="U52:U54" si="10">Q52-R52</f>
        <v>2000</v>
      </c>
      <c r="V52" s="26"/>
      <c r="W52" s="26"/>
      <c r="X52" s="26"/>
      <c r="Y52" s="26"/>
      <c r="Z52" s="26"/>
      <c r="AA52" s="26"/>
    </row>
    <row r="53" spans="2:27" ht="19.5" customHeight="1" x14ac:dyDescent="0.25">
      <c r="B53" s="217"/>
      <c r="C53" s="218"/>
      <c r="D53" s="108" t="s">
        <v>91</v>
      </c>
      <c r="E53" s="8">
        <v>17600</v>
      </c>
      <c r="F53" s="8"/>
      <c r="G53" s="8"/>
      <c r="H53" s="8"/>
      <c r="I53" s="8"/>
      <c r="J53" s="8"/>
      <c r="K53" s="8"/>
      <c r="L53" s="8"/>
      <c r="M53" s="16"/>
      <c r="N53" s="8"/>
      <c r="O53" s="8"/>
      <c r="P53" s="8"/>
      <c r="Q53" s="16">
        <f>SUM(E53:P53)</f>
        <v>17600</v>
      </c>
      <c r="R53" s="121">
        <v>7195.5</v>
      </c>
      <c r="S53" s="119">
        <v>7195</v>
      </c>
      <c r="T53" s="32">
        <f t="shared" si="1"/>
        <v>0.5</v>
      </c>
      <c r="U53" s="33">
        <f t="shared" si="10"/>
        <v>10404.5</v>
      </c>
      <c r="V53" s="26"/>
      <c r="W53" s="26"/>
      <c r="X53" s="26"/>
      <c r="Y53" s="26"/>
      <c r="Z53" s="26"/>
      <c r="AA53" s="26"/>
    </row>
    <row r="54" spans="2:27" ht="17.25" customHeight="1" x14ac:dyDescent="0.25">
      <c r="B54" s="213"/>
      <c r="C54" s="214"/>
      <c r="D54" s="108" t="s">
        <v>68</v>
      </c>
      <c r="E54" s="8">
        <v>11156.18</v>
      </c>
      <c r="F54" s="8"/>
      <c r="G54" s="8"/>
      <c r="H54" s="8"/>
      <c r="I54" s="8"/>
      <c r="J54" s="8"/>
      <c r="K54" s="8"/>
      <c r="L54" s="8"/>
      <c r="M54" s="16"/>
      <c r="N54" s="8"/>
      <c r="O54" s="8"/>
      <c r="P54" s="8"/>
      <c r="Q54" s="16">
        <f>SUM(E54:P54)</f>
        <v>11156.18</v>
      </c>
      <c r="R54" s="121">
        <v>8800</v>
      </c>
      <c r="S54" s="119">
        <v>8800</v>
      </c>
      <c r="T54" s="32">
        <f t="shared" si="1"/>
        <v>0</v>
      </c>
      <c r="U54" s="33">
        <f t="shared" si="10"/>
        <v>2356.1800000000003</v>
      </c>
      <c r="V54" s="28"/>
      <c r="W54" s="26"/>
      <c r="X54" s="26"/>
      <c r="Y54" s="26"/>
      <c r="Z54" s="26"/>
      <c r="AA54" s="26"/>
    </row>
    <row r="55" spans="2:27" ht="31.5" x14ac:dyDescent="0.25">
      <c r="B55" s="5">
        <v>611</v>
      </c>
      <c r="C55" s="138">
        <v>290</v>
      </c>
      <c r="D55" s="107" t="s">
        <v>69</v>
      </c>
      <c r="E55" s="18">
        <v>55668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18">
        <f>E55+M55</f>
        <v>55668</v>
      </c>
      <c r="R55" s="35"/>
      <c r="S55" s="35"/>
      <c r="T55" s="120">
        <f>T56</f>
        <v>0</v>
      </c>
      <c r="U55" s="120">
        <f>U56</f>
        <v>0</v>
      </c>
      <c r="V55" s="35"/>
      <c r="W55" s="35"/>
      <c r="X55" s="35"/>
      <c r="Y55" s="35"/>
      <c r="Z55" s="35"/>
      <c r="AA55" s="35"/>
    </row>
    <row r="56" spans="2:27" ht="15.75" x14ac:dyDescent="0.25">
      <c r="B56" s="211" t="s">
        <v>20</v>
      </c>
      <c r="C56" s="212"/>
      <c r="D56" s="111" t="s">
        <v>92</v>
      </c>
      <c r="E56" s="20">
        <v>55668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>
        <v>55668</v>
      </c>
      <c r="R56" s="121"/>
      <c r="S56" s="119"/>
      <c r="T56" s="32">
        <f t="shared" si="1"/>
        <v>0</v>
      </c>
      <c r="U56" s="38"/>
      <c r="V56" s="28"/>
      <c r="W56" s="26"/>
      <c r="X56" s="26"/>
      <c r="Y56" s="26"/>
      <c r="Z56" s="26"/>
      <c r="AA56" s="26"/>
    </row>
    <row r="57" spans="2:27" ht="39" customHeight="1" x14ac:dyDescent="0.25">
      <c r="B57" s="131">
        <v>611</v>
      </c>
      <c r="C57" s="132">
        <v>310</v>
      </c>
      <c r="D57" s="107" t="s">
        <v>114</v>
      </c>
      <c r="E57" s="18"/>
      <c r="F57" s="7"/>
      <c r="G57" s="7"/>
      <c r="H57" s="7"/>
      <c r="I57" s="7"/>
      <c r="J57" s="7"/>
      <c r="K57" s="7"/>
      <c r="L57" s="7"/>
      <c r="M57" s="7">
        <f>M58</f>
        <v>29500</v>
      </c>
      <c r="N57" s="7"/>
      <c r="O57" s="7"/>
      <c r="P57" s="7"/>
      <c r="Q57" s="54">
        <f>Q58</f>
        <v>29500</v>
      </c>
      <c r="R57" s="35"/>
      <c r="S57" s="35"/>
      <c r="T57" s="120">
        <f>T58</f>
        <v>0</v>
      </c>
      <c r="U57" s="120">
        <f>U58</f>
        <v>0</v>
      </c>
      <c r="V57" s="35"/>
      <c r="W57" s="35"/>
      <c r="X57" s="35"/>
      <c r="Y57" s="35"/>
      <c r="Z57" s="35"/>
      <c r="AA57" s="35"/>
    </row>
    <row r="58" spans="2:27" ht="41.25" customHeight="1" x14ac:dyDescent="0.25">
      <c r="B58" s="134"/>
      <c r="C58" s="135"/>
      <c r="D58" s="111" t="s">
        <v>115</v>
      </c>
      <c r="E58" s="20"/>
      <c r="F58" s="19"/>
      <c r="G58" s="19"/>
      <c r="H58" s="19"/>
      <c r="I58" s="19"/>
      <c r="J58" s="19"/>
      <c r="K58" s="19"/>
      <c r="L58" s="19"/>
      <c r="M58" s="133">
        <v>29500</v>
      </c>
      <c r="N58" s="19"/>
      <c r="O58" s="19"/>
      <c r="P58" s="19"/>
      <c r="Q58" s="16">
        <f>SUM(E58:P58)</f>
        <v>29500</v>
      </c>
      <c r="R58" s="121">
        <v>29500</v>
      </c>
      <c r="S58" s="119">
        <v>29500</v>
      </c>
      <c r="T58" s="32">
        <f t="shared" si="1"/>
        <v>0</v>
      </c>
      <c r="U58" s="38"/>
      <c r="V58" s="28"/>
      <c r="W58" s="26"/>
      <c r="X58" s="26"/>
      <c r="Y58" s="26"/>
      <c r="Z58" s="65">
        <v>29500</v>
      </c>
      <c r="AA58" s="65"/>
    </row>
    <row r="59" spans="2:27" ht="36.75" customHeight="1" x14ac:dyDescent="0.25">
      <c r="B59" s="5">
        <v>611</v>
      </c>
      <c r="C59" s="138">
        <v>342</v>
      </c>
      <c r="D59" s="107" t="s">
        <v>70</v>
      </c>
      <c r="E59" s="7">
        <f>E60</f>
        <v>331698</v>
      </c>
      <c r="F59" s="7">
        <f t="shared" ref="F59:P59" si="11">F60</f>
        <v>0</v>
      </c>
      <c r="G59" s="7">
        <f t="shared" si="11"/>
        <v>0</v>
      </c>
      <c r="H59" s="7">
        <f t="shared" si="11"/>
        <v>51483.77</v>
      </c>
      <c r="I59" s="7">
        <f t="shared" si="11"/>
        <v>0</v>
      </c>
      <c r="J59" s="7">
        <f t="shared" si="11"/>
        <v>0</v>
      </c>
      <c r="K59" s="7">
        <f t="shared" si="11"/>
        <v>0</v>
      </c>
      <c r="L59" s="7">
        <f t="shared" si="11"/>
        <v>250909.96</v>
      </c>
      <c r="M59" s="7">
        <f t="shared" si="11"/>
        <v>0</v>
      </c>
      <c r="N59" s="7">
        <f t="shared" si="11"/>
        <v>0</v>
      </c>
      <c r="O59" s="7">
        <f t="shared" si="11"/>
        <v>0</v>
      </c>
      <c r="P59" s="7">
        <f t="shared" si="11"/>
        <v>0</v>
      </c>
      <c r="Q59" s="43">
        <f>Q60</f>
        <v>634091.73</v>
      </c>
      <c r="R59" s="35"/>
      <c r="S59" s="35"/>
      <c r="T59" s="120">
        <f>T60</f>
        <v>0</v>
      </c>
      <c r="U59" s="120">
        <f>U60</f>
        <v>0</v>
      </c>
      <c r="V59" s="35"/>
      <c r="W59" s="35"/>
      <c r="X59" s="35"/>
      <c r="Y59" s="35"/>
      <c r="Z59" s="35"/>
      <c r="AA59" s="35"/>
    </row>
    <row r="60" spans="2:27" ht="31.5" x14ac:dyDescent="0.25">
      <c r="B60" s="213"/>
      <c r="C60" s="214"/>
      <c r="D60" s="108" t="s">
        <v>71</v>
      </c>
      <c r="E60" s="44">
        <v>331698</v>
      </c>
      <c r="F60" s="44"/>
      <c r="G60" s="44"/>
      <c r="H60" s="44">
        <v>51483.77</v>
      </c>
      <c r="I60" s="8"/>
      <c r="J60" s="8"/>
      <c r="K60" s="8"/>
      <c r="L60" s="8">
        <v>250909.96</v>
      </c>
      <c r="M60" s="8"/>
      <c r="N60" s="8"/>
      <c r="O60" s="8"/>
      <c r="P60" s="8"/>
      <c r="Q60" s="16">
        <f>SUM(E60:P60)</f>
        <v>634091.73</v>
      </c>
      <c r="R60" s="121"/>
      <c r="S60" s="123"/>
      <c r="T60" s="32">
        <f t="shared" si="1"/>
        <v>0</v>
      </c>
      <c r="U60" s="38"/>
      <c r="V60" s="102">
        <f>H60</f>
        <v>51483.77</v>
      </c>
      <c r="W60" s="26"/>
      <c r="X60" s="26">
        <v>250909.96</v>
      </c>
      <c r="Y60" s="26"/>
      <c r="Z60" s="26"/>
      <c r="AA60" s="26"/>
    </row>
    <row r="61" spans="2:27" ht="51.75" customHeight="1" x14ac:dyDescent="0.25">
      <c r="B61" s="5">
        <v>611</v>
      </c>
      <c r="C61" s="138">
        <v>343</v>
      </c>
      <c r="D61" s="107" t="s">
        <v>73</v>
      </c>
      <c r="E61" s="12">
        <f>E62+E63</f>
        <v>1200078.24</v>
      </c>
      <c r="F61" s="7"/>
      <c r="G61" s="12"/>
      <c r="H61" s="7"/>
      <c r="I61" s="7"/>
      <c r="J61" s="12">
        <f>J63</f>
        <v>1434323.27</v>
      </c>
      <c r="K61" s="7"/>
      <c r="L61" s="7"/>
      <c r="M61" s="7"/>
      <c r="N61" s="7"/>
      <c r="O61" s="7"/>
      <c r="P61" s="7"/>
      <c r="Q61" s="54">
        <f>Q62+Q63</f>
        <v>2634401.5100000002</v>
      </c>
      <c r="R61" s="35"/>
      <c r="S61" s="55"/>
      <c r="T61" s="120">
        <f>T62+T63</f>
        <v>20000.040000000008</v>
      </c>
      <c r="U61" s="120">
        <f>U62+U63</f>
        <v>53924.470000000059</v>
      </c>
      <c r="V61" s="35"/>
      <c r="W61" s="35"/>
      <c r="X61" s="35"/>
      <c r="Y61" s="35"/>
      <c r="Z61" s="35"/>
      <c r="AA61" s="35"/>
    </row>
    <row r="62" spans="2:27" ht="36" customHeight="1" x14ac:dyDescent="0.25">
      <c r="B62" s="215" t="s">
        <v>20</v>
      </c>
      <c r="C62" s="216"/>
      <c r="D62" s="108" t="s">
        <v>74</v>
      </c>
      <c r="E62" s="8">
        <v>310768.40999999997</v>
      </c>
      <c r="F62" s="8"/>
      <c r="G62" s="45"/>
      <c r="H62" s="8"/>
      <c r="I62" s="8"/>
      <c r="J62" s="8"/>
      <c r="K62" s="8"/>
      <c r="L62" s="8"/>
      <c r="M62" s="8"/>
      <c r="N62" s="8"/>
      <c r="O62" s="8"/>
      <c r="P62" s="8"/>
      <c r="Q62" s="16">
        <f>SUM(E62:P62)</f>
        <v>310768.40999999997</v>
      </c>
      <c r="R62" s="121">
        <v>258537.04</v>
      </c>
      <c r="S62" s="119">
        <v>238537</v>
      </c>
      <c r="T62" s="32">
        <f t="shared" si="1"/>
        <v>20000.040000000008</v>
      </c>
      <c r="U62" s="33">
        <f t="shared" ref="U62:U63" si="12">Q62-R62</f>
        <v>52231.369999999966</v>
      </c>
      <c r="V62" s="26"/>
      <c r="W62" s="26"/>
      <c r="X62" s="26"/>
      <c r="Y62" s="26"/>
      <c r="Z62" s="26"/>
      <c r="AA62" s="26"/>
    </row>
    <row r="63" spans="2:27" ht="33" customHeight="1" x14ac:dyDescent="0.25">
      <c r="B63" s="213"/>
      <c r="C63" s="214"/>
      <c r="D63" s="108" t="s">
        <v>75</v>
      </c>
      <c r="E63" s="8">
        <v>889309.83</v>
      </c>
      <c r="F63" s="8"/>
      <c r="G63" s="45"/>
      <c r="H63" s="8"/>
      <c r="I63" s="8"/>
      <c r="J63" s="8">
        <f>1634323.27-200000</f>
        <v>1434323.27</v>
      </c>
      <c r="K63" s="8"/>
      <c r="L63" s="8"/>
      <c r="M63" s="8"/>
      <c r="N63" s="8"/>
      <c r="O63" s="8"/>
      <c r="P63" s="8"/>
      <c r="Q63" s="16">
        <f>SUM(E63:P63)</f>
        <v>2323633.1</v>
      </c>
      <c r="R63" s="121">
        <v>2321940</v>
      </c>
      <c r="S63" s="119">
        <v>2321940</v>
      </c>
      <c r="T63" s="32">
        <f t="shared" si="1"/>
        <v>0</v>
      </c>
      <c r="U63" s="33">
        <f t="shared" si="12"/>
        <v>1693.1000000000931</v>
      </c>
      <c r="V63" s="26"/>
      <c r="W63" s="105">
        <v>1634323.27</v>
      </c>
      <c r="X63" s="105"/>
      <c r="Y63" s="118">
        <v>200000</v>
      </c>
      <c r="Z63" s="26"/>
      <c r="AA63" s="26"/>
    </row>
    <row r="64" spans="2:27" ht="33" customHeight="1" x14ac:dyDescent="0.25">
      <c r="B64" s="93">
        <v>611</v>
      </c>
      <c r="C64" s="93">
        <v>344</v>
      </c>
      <c r="D64" s="109" t="s">
        <v>116</v>
      </c>
      <c r="E64" s="46"/>
      <c r="F64" s="46"/>
      <c r="G64" s="47"/>
      <c r="H64" s="46"/>
      <c r="I64" s="46"/>
      <c r="J64" s="46"/>
      <c r="K64" s="46"/>
      <c r="L64" s="46"/>
      <c r="M64" s="46">
        <f>M65</f>
        <v>10048.120000000001</v>
      </c>
      <c r="N64" s="46"/>
      <c r="O64" s="46"/>
      <c r="P64" s="46"/>
      <c r="Q64" s="54">
        <f>Q65</f>
        <v>10048.120000000001</v>
      </c>
      <c r="R64" s="35"/>
      <c r="S64" s="35"/>
      <c r="T64" s="249">
        <f>T65</f>
        <v>-1551.8799999999992</v>
      </c>
      <c r="U64" s="249">
        <f>U65</f>
        <v>0</v>
      </c>
      <c r="V64" s="35"/>
      <c r="W64" s="35"/>
      <c r="X64" s="35"/>
      <c r="Y64" s="35"/>
      <c r="Z64" s="35"/>
      <c r="AA64" s="35"/>
    </row>
    <row r="65" spans="2:27" ht="33" customHeight="1" x14ac:dyDescent="0.25">
      <c r="B65" s="136"/>
      <c r="C65" s="137"/>
      <c r="D65" s="108" t="s">
        <v>117</v>
      </c>
      <c r="E65" s="8"/>
      <c r="F65" s="8"/>
      <c r="G65" s="45"/>
      <c r="H65" s="8"/>
      <c r="I65" s="8"/>
      <c r="J65" s="8"/>
      <c r="K65" s="8"/>
      <c r="L65" s="8"/>
      <c r="M65" s="66">
        <v>10048.120000000001</v>
      </c>
      <c r="N65" s="8"/>
      <c r="O65" s="8"/>
      <c r="P65" s="8"/>
      <c r="Q65" s="16">
        <f>SUM(E65:P65)</f>
        <v>10048.120000000001</v>
      </c>
      <c r="R65" s="121">
        <v>10048.120000000001</v>
      </c>
      <c r="S65" s="119">
        <v>11600</v>
      </c>
      <c r="T65" s="248">
        <f t="shared" si="1"/>
        <v>-1551.8799999999992</v>
      </c>
      <c r="U65" s="33"/>
      <c r="V65" s="26"/>
      <c r="W65" s="105"/>
      <c r="X65" s="105"/>
      <c r="Y65" s="118"/>
      <c r="Z65" s="65">
        <v>10048.120000000001</v>
      </c>
      <c r="AA65" s="65"/>
    </row>
    <row r="66" spans="2:27" ht="53.25" customHeight="1" x14ac:dyDescent="0.25">
      <c r="B66" s="5">
        <v>611</v>
      </c>
      <c r="C66" s="138">
        <v>346</v>
      </c>
      <c r="D66" s="107" t="s">
        <v>76</v>
      </c>
      <c r="E66" s="12">
        <f>E67+E68+E69+E73</f>
        <v>75000</v>
      </c>
      <c r="F66" s="12">
        <f t="shared" ref="F66:L66" si="13">F73</f>
        <v>0</v>
      </c>
      <c r="G66" s="12">
        <f t="shared" si="13"/>
        <v>0</v>
      </c>
      <c r="H66" s="12">
        <f t="shared" si="13"/>
        <v>0</v>
      </c>
      <c r="I66" s="12">
        <f t="shared" si="13"/>
        <v>0</v>
      </c>
      <c r="J66" s="12">
        <f t="shared" si="13"/>
        <v>0</v>
      </c>
      <c r="K66" s="12">
        <f t="shared" si="13"/>
        <v>0</v>
      </c>
      <c r="L66" s="12">
        <f t="shared" si="13"/>
        <v>0</v>
      </c>
      <c r="M66" s="12">
        <f>M70+M71+M72+M73</f>
        <v>132950</v>
      </c>
      <c r="N66" s="12">
        <f>N73</f>
        <v>0</v>
      </c>
      <c r="O66" s="12">
        <f>O73</f>
        <v>0</v>
      </c>
      <c r="P66" s="12">
        <f>P70+P71+P72+P73+P69</f>
        <v>796683</v>
      </c>
      <c r="Q66" s="56">
        <f>SUM(E66:P66)</f>
        <v>1004633</v>
      </c>
      <c r="R66" s="35"/>
      <c r="S66" s="35"/>
      <c r="T66" s="120">
        <f>T67+T68+T69+T70+T71+T72+T73</f>
        <v>0</v>
      </c>
      <c r="U66" s="120">
        <f>U67+U68+U69+U70+U71+U72+U73</f>
        <v>116230</v>
      </c>
      <c r="V66" s="35"/>
      <c r="W66" s="35"/>
      <c r="X66" s="35"/>
      <c r="Y66" s="35"/>
      <c r="Z66" s="35"/>
      <c r="AA66" s="35"/>
    </row>
    <row r="67" spans="2:27" ht="22.5" customHeight="1" thickBot="1" x14ac:dyDescent="0.3">
      <c r="B67" s="223"/>
      <c r="C67" s="224"/>
      <c r="D67" s="110" t="s">
        <v>77</v>
      </c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16">
        <f t="shared" ref="Q67:Q73" si="14">SUM(E67:P67)</f>
        <v>0</v>
      </c>
      <c r="R67" s="121"/>
      <c r="S67" s="119"/>
      <c r="T67" s="32">
        <f t="shared" si="1"/>
        <v>0</v>
      </c>
      <c r="U67" s="33">
        <f t="shared" ref="U67:U73" si="15">Q67-R67</f>
        <v>0</v>
      </c>
      <c r="V67" s="26"/>
      <c r="W67" s="26"/>
      <c r="X67" s="26"/>
      <c r="Y67" s="26"/>
      <c r="Z67" s="26"/>
      <c r="AA67" s="26"/>
    </row>
    <row r="68" spans="2:27" ht="34.5" customHeight="1" thickBot="1" x14ac:dyDescent="0.3">
      <c r="B68" s="225"/>
      <c r="C68" s="226"/>
      <c r="D68" s="110" t="s">
        <v>78</v>
      </c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16">
        <f t="shared" si="14"/>
        <v>0</v>
      </c>
      <c r="R68" s="121"/>
      <c r="S68" s="119"/>
      <c r="T68" s="32">
        <f t="shared" si="1"/>
        <v>0</v>
      </c>
      <c r="U68" s="33">
        <f t="shared" si="15"/>
        <v>0</v>
      </c>
      <c r="V68" s="28"/>
      <c r="W68" s="26"/>
      <c r="X68" s="26"/>
      <c r="Y68" s="26"/>
      <c r="Z68" s="26"/>
      <c r="AA68" s="26"/>
    </row>
    <row r="69" spans="2:27" ht="45.75" customHeight="1" x14ac:dyDescent="0.25">
      <c r="B69" s="225"/>
      <c r="C69" s="226"/>
      <c r="D69" s="108" t="s">
        <v>79</v>
      </c>
      <c r="E69" s="48">
        <v>75000</v>
      </c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>
        <v>127198</v>
      </c>
      <c r="Q69" s="16">
        <f t="shared" si="14"/>
        <v>202198</v>
      </c>
      <c r="R69" s="121">
        <v>120168</v>
      </c>
      <c r="S69" s="119">
        <v>120168</v>
      </c>
      <c r="T69" s="32">
        <f t="shared" si="1"/>
        <v>0</v>
      </c>
      <c r="U69" s="33">
        <f t="shared" si="15"/>
        <v>82030</v>
      </c>
      <c r="V69" s="62"/>
      <c r="W69" s="26"/>
      <c r="X69" s="26"/>
      <c r="Y69" s="26"/>
      <c r="Z69" s="26"/>
      <c r="AA69" s="26"/>
    </row>
    <row r="70" spans="2:27" ht="18.75" customHeight="1" x14ac:dyDescent="0.25">
      <c r="B70" s="225"/>
      <c r="C70" s="226"/>
      <c r="D70" s="108" t="s">
        <v>109</v>
      </c>
      <c r="E70" s="48"/>
      <c r="F70" s="48"/>
      <c r="G70" s="48"/>
      <c r="H70" s="48"/>
      <c r="I70" s="48"/>
      <c r="J70" s="48"/>
      <c r="K70" s="48"/>
      <c r="L70" s="48"/>
      <c r="M70" s="126">
        <v>11200</v>
      </c>
      <c r="N70" s="48"/>
      <c r="O70" s="48"/>
      <c r="P70" s="48"/>
      <c r="Q70" s="16">
        <f t="shared" si="14"/>
        <v>11200</v>
      </c>
      <c r="R70" s="121">
        <v>11200</v>
      </c>
      <c r="S70" s="119">
        <v>11200</v>
      </c>
      <c r="T70" s="32">
        <f t="shared" si="1"/>
        <v>0</v>
      </c>
      <c r="U70" s="33">
        <f t="shared" si="15"/>
        <v>0</v>
      </c>
      <c r="V70" s="62"/>
      <c r="W70" s="26"/>
      <c r="X70" s="26"/>
      <c r="Y70" s="26"/>
      <c r="Z70" s="118">
        <v>11200</v>
      </c>
      <c r="AA70" s="118"/>
    </row>
    <row r="71" spans="2:27" ht="14.25" customHeight="1" x14ac:dyDescent="0.25">
      <c r="B71" s="225"/>
      <c r="C71" s="226"/>
      <c r="D71" s="108" t="s">
        <v>110</v>
      </c>
      <c r="E71" s="48"/>
      <c r="F71" s="48"/>
      <c r="G71" s="48"/>
      <c r="H71" s="48"/>
      <c r="I71" s="48"/>
      <c r="J71" s="48"/>
      <c r="K71" s="48"/>
      <c r="L71" s="48"/>
      <c r="M71" s="126">
        <v>34200</v>
      </c>
      <c r="N71" s="48"/>
      <c r="O71" s="48"/>
      <c r="P71" s="48"/>
      <c r="Q71" s="16">
        <f t="shared" si="14"/>
        <v>34200</v>
      </c>
      <c r="R71" s="121"/>
      <c r="S71" s="119"/>
      <c r="T71" s="32">
        <f t="shared" si="1"/>
        <v>0</v>
      </c>
      <c r="U71" s="33">
        <f t="shared" si="15"/>
        <v>34200</v>
      </c>
      <c r="V71" s="62"/>
      <c r="W71" s="26"/>
      <c r="X71" s="26"/>
      <c r="Y71" s="26"/>
      <c r="Z71" s="118">
        <v>34200</v>
      </c>
      <c r="AA71" s="118"/>
    </row>
    <row r="72" spans="2:27" ht="33.75" customHeight="1" x14ac:dyDescent="0.25">
      <c r="B72" s="225"/>
      <c r="C72" s="226"/>
      <c r="D72" s="191" t="s">
        <v>122</v>
      </c>
      <c r="E72" s="48"/>
      <c r="F72" s="48"/>
      <c r="G72" s="48"/>
      <c r="H72" s="48"/>
      <c r="I72" s="48"/>
      <c r="J72" s="48"/>
      <c r="K72" s="48"/>
      <c r="L72" s="48"/>
      <c r="M72" s="126">
        <v>84500</v>
      </c>
      <c r="N72" s="48"/>
      <c r="O72" s="48"/>
      <c r="P72" s="48">
        <v>669485</v>
      </c>
      <c r="Q72" s="16">
        <f t="shared" si="14"/>
        <v>753985</v>
      </c>
      <c r="R72" s="121">
        <v>753985</v>
      </c>
      <c r="S72" s="119">
        <v>753985</v>
      </c>
      <c r="T72" s="32">
        <f t="shared" si="1"/>
        <v>0</v>
      </c>
      <c r="U72" s="33">
        <f t="shared" si="15"/>
        <v>0</v>
      </c>
      <c r="V72" s="62"/>
      <c r="W72" s="26"/>
      <c r="X72" s="26"/>
      <c r="Y72" s="26"/>
      <c r="Z72" s="118">
        <v>84500</v>
      </c>
      <c r="AA72" s="118"/>
    </row>
    <row r="73" spans="2:27" ht="36" customHeight="1" x14ac:dyDescent="0.25">
      <c r="B73" s="227"/>
      <c r="C73" s="228"/>
      <c r="D73" s="108" t="s">
        <v>80</v>
      </c>
      <c r="E73" s="49"/>
      <c r="F73" s="8"/>
      <c r="G73" s="49"/>
      <c r="H73" s="8"/>
      <c r="I73" s="8"/>
      <c r="J73" s="8"/>
      <c r="K73" s="8"/>
      <c r="L73" s="8"/>
      <c r="M73" s="125">
        <v>3050</v>
      </c>
      <c r="N73" s="8"/>
      <c r="O73" s="8"/>
      <c r="P73" s="8"/>
      <c r="Q73" s="16">
        <f t="shared" si="14"/>
        <v>3050</v>
      </c>
      <c r="R73" s="121">
        <v>3050</v>
      </c>
      <c r="S73" s="119">
        <v>3050</v>
      </c>
      <c r="T73" s="32">
        <f t="shared" si="1"/>
        <v>0</v>
      </c>
      <c r="U73" s="33">
        <f t="shared" si="15"/>
        <v>0</v>
      </c>
      <c r="V73" s="62"/>
      <c r="W73" s="26"/>
      <c r="X73" s="26"/>
      <c r="Y73" s="26"/>
      <c r="Z73" s="118">
        <v>3050</v>
      </c>
      <c r="AA73" s="118"/>
    </row>
    <row r="74" spans="2:27" ht="60" customHeight="1" thickBot="1" x14ac:dyDescent="0.3">
      <c r="B74" s="93">
        <v>611</v>
      </c>
      <c r="C74" s="93">
        <v>349</v>
      </c>
      <c r="D74" s="112" t="s">
        <v>81</v>
      </c>
      <c r="E74" s="96">
        <f>E75+E76</f>
        <v>7356.48</v>
      </c>
      <c r="F74" s="46"/>
      <c r="G74" s="96"/>
      <c r="H74" s="46"/>
      <c r="I74" s="46"/>
      <c r="J74" s="46"/>
      <c r="K74" s="46"/>
      <c r="L74" s="46"/>
      <c r="M74" s="46"/>
      <c r="N74" s="46"/>
      <c r="O74" s="46"/>
      <c r="P74" s="46"/>
      <c r="Q74" s="56">
        <f>SUM(E74:P74)</f>
        <v>7356.48</v>
      </c>
      <c r="R74" s="35"/>
      <c r="S74" s="35"/>
      <c r="T74" s="36">
        <f t="shared" si="1"/>
        <v>0</v>
      </c>
      <c r="U74" s="249">
        <f>U76+U75</f>
        <v>3993.4799999999996</v>
      </c>
      <c r="V74" s="35"/>
      <c r="W74" s="35"/>
      <c r="X74" s="35"/>
      <c r="Y74" s="35"/>
      <c r="Z74" s="35"/>
      <c r="AA74" s="35"/>
    </row>
    <row r="75" spans="2:27" ht="26.25" thickBot="1" x14ac:dyDescent="0.3">
      <c r="B75" s="215"/>
      <c r="C75" s="216"/>
      <c r="D75" s="110" t="s">
        <v>82</v>
      </c>
      <c r="E75" s="49">
        <v>7356.48</v>
      </c>
      <c r="F75" s="8"/>
      <c r="G75" s="49"/>
      <c r="H75" s="8"/>
      <c r="I75" s="8"/>
      <c r="J75" s="8"/>
      <c r="K75" s="8"/>
      <c r="L75" s="8"/>
      <c r="M75" s="8"/>
      <c r="N75" s="8"/>
      <c r="O75" s="8"/>
      <c r="P75" s="8"/>
      <c r="Q75" s="16">
        <f t="shared" ref="Q75:Q76" si="16">SUM(E75:P75)</f>
        <v>7356.48</v>
      </c>
      <c r="R75" s="121">
        <v>3363</v>
      </c>
      <c r="S75" s="119">
        <v>3363</v>
      </c>
      <c r="T75" s="32">
        <f t="shared" ref="T75:T77" si="17">R75-S75</f>
        <v>0</v>
      </c>
      <c r="U75" s="33">
        <f t="shared" ref="U75:U76" si="18">Q75-R75</f>
        <v>3993.4799999999996</v>
      </c>
      <c r="V75" s="28">
        <f>V19</f>
        <v>0</v>
      </c>
      <c r="W75" s="26"/>
      <c r="X75" s="26"/>
      <c r="Y75" s="26"/>
      <c r="Z75" s="26"/>
      <c r="AA75" s="26"/>
    </row>
    <row r="76" spans="2:27" ht="26.25" thickBot="1" x14ac:dyDescent="0.3">
      <c r="B76" s="213"/>
      <c r="C76" s="214"/>
      <c r="D76" s="110" t="s">
        <v>83</v>
      </c>
      <c r="E76" s="49"/>
      <c r="F76" s="8"/>
      <c r="G76" s="49"/>
      <c r="H76" s="8"/>
      <c r="I76" s="8"/>
      <c r="J76" s="8"/>
      <c r="K76" s="8"/>
      <c r="L76" s="8"/>
      <c r="M76" s="8"/>
      <c r="N76" s="8"/>
      <c r="O76" s="8"/>
      <c r="P76" s="8"/>
      <c r="Q76" s="16">
        <f t="shared" si="16"/>
        <v>0</v>
      </c>
      <c r="R76" s="121"/>
      <c r="S76" s="119"/>
      <c r="T76" s="32">
        <f t="shared" si="17"/>
        <v>0</v>
      </c>
      <c r="U76" s="33">
        <f t="shared" si="18"/>
        <v>0</v>
      </c>
      <c r="V76" s="26"/>
      <c r="W76" s="26"/>
      <c r="X76" s="26"/>
      <c r="Y76" s="26"/>
      <c r="Z76" s="26"/>
      <c r="AA76" s="26"/>
    </row>
    <row r="77" spans="2:27" ht="15.75" x14ac:dyDescent="0.25">
      <c r="B77" s="229" t="s">
        <v>84</v>
      </c>
      <c r="C77" s="229"/>
      <c r="D77" s="229"/>
      <c r="E77" s="124">
        <f>E66+E61+E59+E55+E51+E39+E19+E14+E9+E74</f>
        <v>2208188.2200000002</v>
      </c>
      <c r="F77" s="124">
        <f t="shared" ref="F77:P77" si="19">F66+F61+F59+F55+F51+F39+F19+F14+F9</f>
        <v>0</v>
      </c>
      <c r="G77" s="124">
        <f t="shared" si="19"/>
        <v>0</v>
      </c>
      <c r="H77" s="124">
        <f t="shared" si="19"/>
        <v>212486.49</v>
      </c>
      <c r="I77" s="124">
        <f t="shared" si="19"/>
        <v>0</v>
      </c>
      <c r="J77" s="124">
        <f t="shared" si="19"/>
        <v>1460411.3900000001</v>
      </c>
      <c r="K77" s="124">
        <f t="shared" si="19"/>
        <v>0</v>
      </c>
      <c r="L77" s="124">
        <f t="shared" si="19"/>
        <v>1597714.96</v>
      </c>
      <c r="M77" s="124">
        <f t="shared" si="19"/>
        <v>163601.88</v>
      </c>
      <c r="N77" s="124">
        <f t="shared" si="19"/>
        <v>0</v>
      </c>
      <c r="O77" s="124">
        <f t="shared" si="19"/>
        <v>0</v>
      </c>
      <c r="P77" s="124">
        <f t="shared" si="19"/>
        <v>846897</v>
      </c>
      <c r="Q77" s="57">
        <f>Q9+Q14+Q19+Q39+Q51+Q55+Q59+Q61+Q66+Q74+Q64+Q57</f>
        <v>7022348.0600000015</v>
      </c>
      <c r="R77" s="35"/>
      <c r="S77" s="35"/>
      <c r="T77" s="120">
        <f>T74+T66+T64+T61+T57+T55+T51+T39+T19+T14+T9</f>
        <v>74996.180000000008</v>
      </c>
      <c r="U77" s="120">
        <f>U74+U66+U64+U61+U57+U55+U51+U39+U19+U14+U9</f>
        <v>210417.67000000004</v>
      </c>
      <c r="V77" s="35">
        <f>V60+V18+V17+V15</f>
        <v>212486.49</v>
      </c>
      <c r="W77" s="35">
        <f>W63+W40</f>
        <v>1660411.3900000001</v>
      </c>
      <c r="X77" s="35">
        <f>X60+X47+X37+X30+X27</f>
        <v>1600864.96</v>
      </c>
      <c r="Y77" s="35">
        <f>Y63+Y30</f>
        <v>203150</v>
      </c>
      <c r="Z77" s="35">
        <f>Z40+Z36+Z31+Z29+Z73+Z72+Z71+Z70+Z44+Z65+Z58</f>
        <v>203150</v>
      </c>
      <c r="AA77" s="35">
        <f>AA40+AA36+AA31+AA29+AA73+AA72+AA71+AA70+AA44+AA65+AA58</f>
        <v>0</v>
      </c>
    </row>
    <row r="78" spans="2:27" ht="15.75" x14ac:dyDescent="0.25"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</row>
    <row r="79" spans="2:27" x14ac:dyDescent="0.25">
      <c r="U79" s="58">
        <f>U63+U54+U52+U50+U48+U42+U38+U25+U23+U22+U21+U20+U17+U15+U11+U10</f>
        <v>18211.280000000093</v>
      </c>
      <c r="V79" s="63"/>
    </row>
    <row r="80" spans="2:27" x14ac:dyDescent="0.25">
      <c r="P80" s="52"/>
      <c r="Q80" s="52"/>
      <c r="S80" s="59"/>
      <c r="V80" s="63"/>
    </row>
    <row r="81" spans="17:22" x14ac:dyDescent="0.25">
      <c r="V81" s="63"/>
    </row>
    <row r="83" spans="17:22" x14ac:dyDescent="0.25">
      <c r="Q83">
        <v>5681951.0599999996</v>
      </c>
    </row>
  </sheetData>
  <mergeCells count="15">
    <mergeCell ref="B15:C18"/>
    <mergeCell ref="B3:Q3"/>
    <mergeCell ref="B4:Q4"/>
    <mergeCell ref="B5:Q5"/>
    <mergeCell ref="B10:C11"/>
    <mergeCell ref="B13:C13"/>
    <mergeCell ref="B67:C73"/>
    <mergeCell ref="B75:C76"/>
    <mergeCell ref="B77:D77"/>
    <mergeCell ref="B20:C38"/>
    <mergeCell ref="B40:C50"/>
    <mergeCell ref="B52:C54"/>
    <mergeCell ref="B56:C56"/>
    <mergeCell ref="B60:C60"/>
    <mergeCell ref="B62:C63"/>
  </mergeCells>
  <pageMargins left="0.7" right="0.7" top="0.75" bottom="0.75" header="0.3" footer="0.3"/>
  <pageSetup paperSize="9" scale="45" fitToHeight="0" orientation="landscape" r:id="rId1"/>
  <rowBreaks count="1" manualBreakCount="1">
    <brk id="38" max="16" man="1"/>
  </rowBreaks>
  <colBreaks count="1" manualBreakCount="1">
    <brk id="1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82"/>
  <sheetViews>
    <sheetView topLeftCell="B1" zoomScale="70" zoomScaleNormal="70" zoomScaleSheetLayoutView="70" zoomScalePageLayoutView="60" workbookViewId="0">
      <selection activeCell="B4" sqref="B4:Q4"/>
    </sheetView>
  </sheetViews>
  <sheetFormatPr defaultColWidth="9" defaultRowHeight="15" x14ac:dyDescent="0.25"/>
  <cols>
    <col min="2" max="2" width="8.5703125" customWidth="1"/>
    <col min="3" max="3" width="8.85546875" customWidth="1"/>
    <col min="4" max="4" width="30.5703125" customWidth="1"/>
    <col min="5" max="5" width="16.140625" customWidth="1"/>
    <col min="6" max="6" width="12.42578125" customWidth="1"/>
    <col min="7" max="7" width="13.42578125" customWidth="1"/>
    <col min="8" max="8" width="16.7109375" customWidth="1"/>
    <col min="9" max="9" width="12.28515625" customWidth="1"/>
    <col min="10" max="10" width="16.7109375" customWidth="1"/>
    <col min="11" max="11" width="10.42578125" customWidth="1"/>
    <col min="12" max="12" width="19.5703125" customWidth="1"/>
    <col min="13" max="13" width="18.5703125" customWidth="1"/>
    <col min="14" max="14" width="11" customWidth="1"/>
    <col min="15" max="15" width="11.140625" customWidth="1"/>
    <col min="16" max="16" width="12.42578125" customWidth="1"/>
    <col min="17" max="17" width="19.140625" customWidth="1"/>
    <col min="18" max="18" width="13.7109375" customWidth="1"/>
    <col min="19" max="19" width="16.7109375" customWidth="1"/>
    <col min="20" max="20" width="8.42578125" customWidth="1"/>
    <col min="21" max="21" width="12.85546875" customWidth="1"/>
    <col min="22" max="22" width="12" customWidth="1"/>
    <col min="23" max="24" width="13" customWidth="1"/>
    <col min="26" max="26" width="12" customWidth="1"/>
    <col min="27" max="27" width="13.85546875" customWidth="1"/>
  </cols>
  <sheetData>
    <row r="3" spans="1:28" x14ac:dyDescent="0.25">
      <c r="B3" s="208" t="s">
        <v>0</v>
      </c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</row>
    <row r="4" spans="1:28" x14ac:dyDescent="0.25">
      <c r="B4" s="209" t="s">
        <v>119</v>
      </c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</row>
    <row r="5" spans="1:28" ht="15.75" x14ac:dyDescent="0.25">
      <c r="B5" s="210" t="s">
        <v>85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</row>
    <row r="6" spans="1:28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2</v>
      </c>
    </row>
    <row r="7" spans="1:28" ht="102" x14ac:dyDescent="0.25">
      <c r="A7" s="140"/>
      <c r="B7" s="143" t="s">
        <v>3</v>
      </c>
      <c r="C7" s="156" t="s">
        <v>4</v>
      </c>
      <c r="D7" s="143" t="s">
        <v>5</v>
      </c>
      <c r="E7" s="144" t="s">
        <v>6</v>
      </c>
      <c r="F7" s="144" t="s">
        <v>7</v>
      </c>
      <c r="G7" s="144" t="s">
        <v>8</v>
      </c>
      <c r="H7" s="144" t="s">
        <v>9</v>
      </c>
      <c r="I7" s="144" t="s">
        <v>10</v>
      </c>
      <c r="J7" s="144" t="s">
        <v>11</v>
      </c>
      <c r="K7" s="144" t="s">
        <v>12</v>
      </c>
      <c r="L7" s="144" t="s">
        <v>13</v>
      </c>
      <c r="M7" s="144" t="s">
        <v>14</v>
      </c>
      <c r="N7" s="144" t="s">
        <v>15</v>
      </c>
      <c r="O7" s="144" t="s">
        <v>16</v>
      </c>
      <c r="P7" s="144" t="s">
        <v>17</v>
      </c>
      <c r="Q7" s="143" t="s">
        <v>18</v>
      </c>
      <c r="R7" s="145" t="s">
        <v>86</v>
      </c>
      <c r="S7" s="145" t="s">
        <v>87</v>
      </c>
      <c r="T7" s="24" t="s">
        <v>88</v>
      </c>
      <c r="U7" s="25" t="s">
        <v>89</v>
      </c>
      <c r="V7" s="97" t="s">
        <v>101</v>
      </c>
      <c r="W7" s="103" t="s">
        <v>102</v>
      </c>
      <c r="X7" s="113" t="s">
        <v>105</v>
      </c>
      <c r="Y7" s="117" t="s">
        <v>107</v>
      </c>
      <c r="Z7" s="117" t="s">
        <v>112</v>
      </c>
      <c r="AA7" s="117" t="s">
        <v>112</v>
      </c>
      <c r="AB7" s="189" t="s">
        <v>118</v>
      </c>
    </row>
    <row r="8" spans="1:28" ht="18.75" x14ac:dyDescent="0.3">
      <c r="A8" s="140"/>
      <c r="B8" s="161">
        <v>1</v>
      </c>
      <c r="C8" s="161">
        <v>2</v>
      </c>
      <c r="D8" s="161">
        <v>3</v>
      </c>
      <c r="E8" s="161">
        <v>4</v>
      </c>
      <c r="F8" s="161">
        <v>5</v>
      </c>
      <c r="G8" s="161">
        <v>6</v>
      </c>
      <c r="H8" s="161">
        <v>7</v>
      </c>
      <c r="I8" s="161">
        <v>8</v>
      </c>
      <c r="J8" s="161">
        <v>9</v>
      </c>
      <c r="K8" s="161">
        <v>10</v>
      </c>
      <c r="L8" s="161">
        <v>11</v>
      </c>
      <c r="M8" s="161">
        <v>12</v>
      </c>
      <c r="N8" s="161">
        <v>13</v>
      </c>
      <c r="O8" s="161">
        <v>14</v>
      </c>
      <c r="P8" s="161">
        <v>15</v>
      </c>
      <c r="Q8" s="161">
        <v>16</v>
      </c>
      <c r="R8" s="157"/>
      <c r="S8" s="157"/>
      <c r="T8" s="26"/>
      <c r="U8" s="27"/>
      <c r="V8" s="26"/>
      <c r="W8" s="26"/>
      <c r="X8" s="26"/>
      <c r="Y8" s="26"/>
      <c r="Z8" s="26"/>
      <c r="AA8" s="26"/>
    </row>
    <row r="9" spans="1:28" ht="18.75" x14ac:dyDescent="0.25">
      <c r="A9" s="140"/>
      <c r="B9" s="162">
        <v>611</v>
      </c>
      <c r="C9" s="163">
        <v>221</v>
      </c>
      <c r="D9" s="141" t="s">
        <v>19</v>
      </c>
      <c r="E9" s="146">
        <f>E10+E11</f>
        <v>29376</v>
      </c>
      <c r="F9" s="146">
        <f t="shared" ref="F9:Q9" si="0">F10+F11</f>
        <v>0</v>
      </c>
      <c r="G9" s="146">
        <f t="shared" si="0"/>
        <v>0</v>
      </c>
      <c r="H9" s="146">
        <f t="shared" si="0"/>
        <v>0</v>
      </c>
      <c r="I9" s="146">
        <f t="shared" si="0"/>
        <v>0</v>
      </c>
      <c r="J9" s="146">
        <f t="shared" si="0"/>
        <v>0</v>
      </c>
      <c r="K9" s="146">
        <f t="shared" si="0"/>
        <v>0</v>
      </c>
      <c r="L9" s="146">
        <f t="shared" si="0"/>
        <v>0</v>
      </c>
      <c r="M9" s="146">
        <f t="shared" si="0"/>
        <v>0</v>
      </c>
      <c r="N9" s="146">
        <f t="shared" si="0"/>
        <v>0</v>
      </c>
      <c r="O9" s="146">
        <f t="shared" si="0"/>
        <v>0</v>
      </c>
      <c r="P9" s="146">
        <f t="shared" si="0"/>
        <v>0</v>
      </c>
      <c r="Q9" s="164">
        <f t="shared" si="0"/>
        <v>29376</v>
      </c>
      <c r="R9" s="147"/>
      <c r="S9" s="147"/>
      <c r="T9" s="30"/>
      <c r="U9" s="38">
        <f>U10+U11</f>
        <v>1200</v>
      </c>
      <c r="V9" s="35"/>
      <c r="W9" s="35"/>
      <c r="X9" s="35"/>
      <c r="Y9" s="35"/>
      <c r="Z9" s="35"/>
      <c r="AA9" s="35"/>
    </row>
    <row r="10" spans="1:28" ht="18.75" x14ac:dyDescent="0.3">
      <c r="A10" s="140"/>
      <c r="B10" s="234" t="s">
        <v>20</v>
      </c>
      <c r="C10" s="234"/>
      <c r="D10" s="142" t="s">
        <v>21</v>
      </c>
      <c r="E10" s="148">
        <v>4176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65">
        <f>SUM(E10:P10)</f>
        <v>4176</v>
      </c>
      <c r="R10" s="157">
        <v>4176</v>
      </c>
      <c r="S10" s="157"/>
      <c r="T10" s="32"/>
      <c r="U10" s="33">
        <f>R10-Q10</f>
        <v>0</v>
      </c>
      <c r="V10" s="26"/>
      <c r="W10" s="26"/>
      <c r="X10" s="26"/>
      <c r="Y10" s="26"/>
      <c r="Z10" s="26"/>
      <c r="AA10" s="26"/>
    </row>
    <row r="11" spans="1:28" ht="18.75" x14ac:dyDescent="0.3">
      <c r="A11" s="140"/>
      <c r="B11" s="234"/>
      <c r="C11" s="234"/>
      <c r="D11" s="142" t="s">
        <v>22</v>
      </c>
      <c r="E11" s="148">
        <v>25200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65">
        <f>SUM(E11:P11)</f>
        <v>25200</v>
      </c>
      <c r="R11" s="157">
        <v>24000</v>
      </c>
      <c r="S11" s="157"/>
      <c r="T11" s="32"/>
      <c r="U11" s="33">
        <f>Q11-R11</f>
        <v>1200</v>
      </c>
      <c r="V11" s="26"/>
      <c r="W11" s="26"/>
      <c r="X11" s="26"/>
      <c r="Y11" s="26"/>
      <c r="Z11" s="26"/>
      <c r="AA11" s="26"/>
    </row>
    <row r="12" spans="1:28" ht="18.75" x14ac:dyDescent="0.3">
      <c r="A12" s="140"/>
      <c r="B12" s="166">
        <v>611</v>
      </c>
      <c r="C12" s="166">
        <v>212</v>
      </c>
      <c r="D12" s="142" t="s">
        <v>23</v>
      </c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65"/>
      <c r="R12" s="157"/>
      <c r="S12" s="157"/>
      <c r="T12" s="36"/>
      <c r="U12" s="33"/>
      <c r="V12" s="35"/>
      <c r="W12" s="35"/>
      <c r="X12" s="35"/>
      <c r="Y12" s="35"/>
      <c r="Z12" s="35"/>
      <c r="AA12" s="35"/>
    </row>
    <row r="13" spans="1:28" ht="18.75" x14ac:dyDescent="0.3">
      <c r="A13" s="140"/>
      <c r="B13" s="235"/>
      <c r="C13" s="236"/>
      <c r="D13" s="142" t="s">
        <v>24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65">
        <f>SUM(E13:P13)</f>
        <v>0</v>
      </c>
      <c r="R13" s="157"/>
      <c r="S13" s="157"/>
      <c r="T13" s="32"/>
      <c r="U13" s="33">
        <f>Q13-R13</f>
        <v>0</v>
      </c>
      <c r="V13" s="26"/>
      <c r="W13" s="26"/>
      <c r="X13" s="26"/>
      <c r="Y13" s="26"/>
      <c r="Z13" s="26"/>
      <c r="AA13" s="26"/>
    </row>
    <row r="14" spans="1:28" ht="18.75" x14ac:dyDescent="0.3">
      <c r="A14" s="140"/>
      <c r="B14" s="162">
        <v>611</v>
      </c>
      <c r="C14" s="163">
        <v>223</v>
      </c>
      <c r="D14" s="141" t="s">
        <v>25</v>
      </c>
      <c r="E14" s="146">
        <f>E15+E17+E18</f>
        <v>306832.58000000007</v>
      </c>
      <c r="F14" s="146">
        <f t="shared" ref="F14:P14" si="1">F15+F17+F18</f>
        <v>0</v>
      </c>
      <c r="G14" s="146">
        <f t="shared" si="1"/>
        <v>0</v>
      </c>
      <c r="H14" s="146">
        <f t="shared" si="1"/>
        <v>161002.72</v>
      </c>
      <c r="I14" s="146">
        <f t="shared" si="1"/>
        <v>0</v>
      </c>
      <c r="J14" s="146">
        <f t="shared" si="1"/>
        <v>0</v>
      </c>
      <c r="K14" s="146">
        <f t="shared" si="1"/>
        <v>0</v>
      </c>
      <c r="L14" s="146">
        <f t="shared" si="1"/>
        <v>0</v>
      </c>
      <c r="M14" s="146">
        <f t="shared" si="1"/>
        <v>0</v>
      </c>
      <c r="N14" s="146">
        <f t="shared" si="1"/>
        <v>0</v>
      </c>
      <c r="O14" s="146">
        <f t="shared" si="1"/>
        <v>0</v>
      </c>
      <c r="P14" s="146">
        <f t="shared" si="1"/>
        <v>0</v>
      </c>
      <c r="Q14" s="164">
        <f>SUM(Q15:Q18)</f>
        <v>467835.3</v>
      </c>
      <c r="R14" s="157"/>
      <c r="S14" s="157"/>
      <c r="T14" s="36"/>
      <c r="U14" s="38">
        <f>U15+U16+U17+U18</f>
        <v>-12568.7</v>
      </c>
      <c r="V14" s="35"/>
      <c r="W14" s="35"/>
      <c r="X14" s="35"/>
      <c r="Y14" s="35"/>
      <c r="Z14" s="35"/>
      <c r="AA14" s="35"/>
    </row>
    <row r="15" spans="1:28" ht="31.5" x14ac:dyDescent="0.3">
      <c r="A15" s="140"/>
      <c r="B15" s="230"/>
      <c r="C15" s="231"/>
      <c r="D15" s="142" t="s">
        <v>27</v>
      </c>
      <c r="E15" s="149">
        <v>20750.46</v>
      </c>
      <c r="F15" s="149"/>
      <c r="G15" s="149"/>
      <c r="H15" s="149">
        <v>10843.14</v>
      </c>
      <c r="I15" s="149"/>
      <c r="J15" s="148"/>
      <c r="K15" s="148"/>
      <c r="L15" s="148"/>
      <c r="M15" s="148"/>
      <c r="N15" s="148"/>
      <c r="O15" s="148"/>
      <c r="P15" s="148"/>
      <c r="Q15" s="165">
        <f>SUM(E15:P15)</f>
        <v>31593.599999999999</v>
      </c>
      <c r="R15" s="157">
        <v>31593.599999999999</v>
      </c>
      <c r="S15" s="157"/>
      <c r="T15" s="32"/>
      <c r="U15" s="33">
        <f t="shared" ref="U15:U18" si="2">Q15-R15</f>
        <v>0</v>
      </c>
      <c r="V15" s="98">
        <f>H15</f>
        <v>10843.14</v>
      </c>
      <c r="W15" s="28"/>
      <c r="X15" s="28"/>
      <c r="Y15" s="26"/>
      <c r="Z15" s="26"/>
      <c r="AA15" s="26"/>
    </row>
    <row r="16" spans="1:28" ht="31.5" x14ac:dyDescent="0.3">
      <c r="A16" s="140"/>
      <c r="B16" s="230"/>
      <c r="C16" s="231"/>
      <c r="D16" s="142" t="s">
        <v>98</v>
      </c>
      <c r="E16" s="149"/>
      <c r="F16" s="149"/>
      <c r="G16" s="149"/>
      <c r="H16" s="149"/>
      <c r="I16" s="149"/>
      <c r="J16" s="148"/>
      <c r="K16" s="148"/>
      <c r="L16" s="148"/>
      <c r="M16" s="148"/>
      <c r="N16" s="148"/>
      <c r="O16" s="148"/>
      <c r="P16" s="148"/>
      <c r="Q16" s="165">
        <f>SUM(E16:P16)</f>
        <v>0</v>
      </c>
      <c r="R16" s="157"/>
      <c r="S16" s="157"/>
      <c r="T16" s="32"/>
      <c r="U16" s="33">
        <f t="shared" si="2"/>
        <v>0</v>
      </c>
      <c r="V16" s="9"/>
      <c r="W16" s="28"/>
      <c r="X16" s="28"/>
      <c r="Y16" s="26"/>
      <c r="Z16" s="26"/>
      <c r="AA16" s="26"/>
    </row>
    <row r="17" spans="1:27" ht="18.75" x14ac:dyDescent="0.3">
      <c r="A17" s="140"/>
      <c r="B17" s="230"/>
      <c r="C17" s="231"/>
      <c r="D17" s="142" t="s">
        <v>28</v>
      </c>
      <c r="E17" s="150">
        <v>277175.09000000003</v>
      </c>
      <c r="F17" s="150"/>
      <c r="G17" s="150"/>
      <c r="H17" s="150">
        <v>145692.91</v>
      </c>
      <c r="I17" s="148"/>
      <c r="J17" s="148"/>
      <c r="K17" s="148"/>
      <c r="L17" s="148"/>
      <c r="M17" s="148"/>
      <c r="N17" s="148"/>
      <c r="O17" s="148"/>
      <c r="P17" s="148"/>
      <c r="Q17" s="165">
        <f>SUM(E17:P17)</f>
        <v>422868</v>
      </c>
      <c r="R17" s="157">
        <v>422868</v>
      </c>
      <c r="S17" s="167"/>
      <c r="T17" s="32"/>
      <c r="U17" s="33">
        <f t="shared" si="2"/>
        <v>0</v>
      </c>
      <c r="V17" s="99">
        <f>H17</f>
        <v>145692.91</v>
      </c>
      <c r="W17" s="28"/>
      <c r="X17" s="28"/>
      <c r="Y17" s="26"/>
      <c r="Z17" s="26"/>
      <c r="AA17" s="26"/>
    </row>
    <row r="18" spans="1:27" ht="18.75" x14ac:dyDescent="0.3">
      <c r="A18" s="140"/>
      <c r="B18" s="232"/>
      <c r="C18" s="233"/>
      <c r="D18" s="142" t="s">
        <v>31</v>
      </c>
      <c r="E18" s="151">
        <v>8907.0300000000007</v>
      </c>
      <c r="F18" s="151"/>
      <c r="G18" s="151"/>
      <c r="H18" s="151">
        <v>4466.67</v>
      </c>
      <c r="I18" s="148"/>
      <c r="J18" s="148"/>
      <c r="K18" s="148"/>
      <c r="L18" s="148"/>
      <c r="M18" s="148"/>
      <c r="N18" s="148"/>
      <c r="O18" s="148"/>
      <c r="P18" s="148"/>
      <c r="Q18" s="165">
        <f>SUM(E18:P18)</f>
        <v>13373.7</v>
      </c>
      <c r="R18" s="157">
        <v>25942.400000000001</v>
      </c>
      <c r="S18" s="167">
        <v>6485.6</v>
      </c>
      <c r="T18" s="32"/>
      <c r="U18" s="33">
        <f t="shared" si="2"/>
        <v>-12568.7</v>
      </c>
      <c r="V18" s="100">
        <f>H18</f>
        <v>4466.67</v>
      </c>
      <c r="W18" s="28"/>
      <c r="X18" s="28"/>
      <c r="Y18" s="26"/>
      <c r="Z18" s="26"/>
      <c r="AA18" s="26"/>
    </row>
    <row r="19" spans="1:27" ht="18.75" x14ac:dyDescent="0.3">
      <c r="A19" s="140"/>
      <c r="B19" s="162">
        <v>611</v>
      </c>
      <c r="C19" s="163">
        <v>225</v>
      </c>
      <c r="D19" s="141" t="s">
        <v>32</v>
      </c>
      <c r="E19" s="168">
        <f t="shared" ref="E19:P19" si="3">E20+E21+E22+E23+E24+E25+E26+E32+E33+E38</f>
        <v>148772.74000000002</v>
      </c>
      <c r="F19" s="168">
        <f t="shared" si="3"/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 t="shared" si="3"/>
        <v>0</v>
      </c>
      <c r="K19" s="168">
        <f t="shared" si="3"/>
        <v>0</v>
      </c>
      <c r="L19" s="168">
        <f>L27+L30+L37</f>
        <v>1333205</v>
      </c>
      <c r="M19" s="168">
        <f>M29+M31+M36</f>
        <v>12000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9">
        <f>SUM(Q20:Q38)</f>
        <v>1493977.74</v>
      </c>
      <c r="R19" s="157"/>
      <c r="S19" s="157"/>
      <c r="T19" s="36"/>
      <c r="U19" s="38">
        <f>U20+U21+U22+U23+U24+U25+U26+U27+U28+U29+U30+U31+U32+U33+U35+U36+U34+U37+U38</f>
        <v>29415.74</v>
      </c>
      <c r="V19" s="35"/>
      <c r="W19" s="35"/>
      <c r="X19" s="35"/>
      <c r="Y19" s="35"/>
      <c r="Z19" s="35"/>
      <c r="AA19" s="35"/>
    </row>
    <row r="20" spans="1:27" ht="21" customHeight="1" x14ac:dyDescent="0.3">
      <c r="A20" s="140"/>
      <c r="B20" s="243"/>
      <c r="C20" s="244"/>
      <c r="D20" s="142" t="s">
        <v>33</v>
      </c>
      <c r="E20" s="148"/>
      <c r="F20" s="148"/>
      <c r="G20" s="170"/>
      <c r="H20" s="148"/>
      <c r="I20" s="148"/>
      <c r="J20" s="148"/>
      <c r="K20" s="148"/>
      <c r="L20" s="148"/>
      <c r="M20" s="148"/>
      <c r="N20" s="148"/>
      <c r="O20" s="148"/>
      <c r="P20" s="148"/>
      <c r="Q20" s="165">
        <f t="shared" ref="Q20:Q38" si="4">SUM(E20:P20)</f>
        <v>0</v>
      </c>
      <c r="R20" s="157"/>
      <c r="S20" s="157"/>
      <c r="T20" s="32"/>
      <c r="U20" s="33">
        <f t="shared" ref="U20:U38" si="5">Q20-R20</f>
        <v>0</v>
      </c>
      <c r="V20" s="26"/>
      <c r="W20" s="26"/>
      <c r="X20" s="26"/>
      <c r="Y20" s="26"/>
      <c r="Z20" s="26"/>
      <c r="AA20" s="26"/>
    </row>
    <row r="21" spans="1:27" ht="18.75" x14ac:dyDescent="0.3">
      <c r="A21" s="140"/>
      <c r="B21" s="230"/>
      <c r="C21" s="231"/>
      <c r="D21" s="142" t="s">
        <v>34</v>
      </c>
      <c r="E21" s="148">
        <v>7600</v>
      </c>
      <c r="F21" s="148"/>
      <c r="G21" s="148"/>
      <c r="H21" s="148"/>
      <c r="I21" s="148"/>
      <c r="J21" s="148"/>
      <c r="K21" s="148"/>
      <c r="L21" s="171"/>
      <c r="M21" s="148"/>
      <c r="N21" s="148"/>
      <c r="O21" s="148"/>
      <c r="P21" s="148"/>
      <c r="Q21" s="165">
        <f t="shared" si="4"/>
        <v>7600</v>
      </c>
      <c r="R21" s="157">
        <v>1750</v>
      </c>
      <c r="S21" s="157"/>
      <c r="T21" s="32"/>
      <c r="U21" s="33">
        <f t="shared" si="5"/>
        <v>5850</v>
      </c>
      <c r="V21" s="26"/>
      <c r="W21" s="26"/>
      <c r="X21" s="26"/>
      <c r="Y21" s="26"/>
      <c r="Z21" s="26"/>
      <c r="AA21" s="26"/>
    </row>
    <row r="22" spans="1:27" ht="16.5" customHeight="1" x14ac:dyDescent="0.3">
      <c r="A22" s="140"/>
      <c r="B22" s="230"/>
      <c r="C22" s="231"/>
      <c r="D22" s="142" t="s">
        <v>35</v>
      </c>
      <c r="E22" s="148">
        <v>12000</v>
      </c>
      <c r="F22" s="148"/>
      <c r="G22" s="148"/>
      <c r="H22" s="148"/>
      <c r="I22" s="148"/>
      <c r="J22" s="148"/>
      <c r="K22" s="148"/>
      <c r="L22" s="165">
        <v>0</v>
      </c>
      <c r="M22" s="148"/>
      <c r="N22" s="148"/>
      <c r="O22" s="148"/>
      <c r="P22" s="148"/>
      <c r="Q22" s="165">
        <f t="shared" si="4"/>
        <v>12000</v>
      </c>
      <c r="R22" s="157"/>
      <c r="S22" s="157"/>
      <c r="T22" s="32"/>
      <c r="U22" s="33">
        <f t="shared" si="5"/>
        <v>12000</v>
      </c>
      <c r="V22" s="26"/>
      <c r="W22" s="26"/>
      <c r="X22" s="26"/>
      <c r="Y22" s="26"/>
      <c r="Z22" s="26"/>
      <c r="AA22" s="26"/>
    </row>
    <row r="23" spans="1:27" ht="17.25" customHeight="1" x14ac:dyDescent="0.3">
      <c r="A23" s="140"/>
      <c r="B23" s="230"/>
      <c r="C23" s="231"/>
      <c r="D23" s="142" t="s">
        <v>36</v>
      </c>
      <c r="E23" s="148">
        <v>8640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65">
        <f t="shared" si="4"/>
        <v>8640</v>
      </c>
      <c r="R23" s="157">
        <v>6000</v>
      </c>
      <c r="S23" s="157"/>
      <c r="T23" s="32"/>
      <c r="U23" s="33">
        <f t="shared" si="5"/>
        <v>2640</v>
      </c>
      <c r="V23" s="26"/>
      <c r="W23" s="26"/>
      <c r="X23" s="26"/>
      <c r="Y23" s="26"/>
      <c r="Z23" s="26"/>
      <c r="AA23" s="26"/>
    </row>
    <row r="24" spans="1:27" ht="21.75" customHeight="1" x14ac:dyDescent="0.3">
      <c r="A24" s="140"/>
      <c r="B24" s="230"/>
      <c r="C24" s="231"/>
      <c r="D24" s="142" t="s">
        <v>38</v>
      </c>
      <c r="E24" s="148">
        <v>8750</v>
      </c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65">
        <f t="shared" si="4"/>
        <v>8750</v>
      </c>
      <c r="R24" s="157">
        <v>0</v>
      </c>
      <c r="S24" s="157"/>
      <c r="T24" s="32"/>
      <c r="U24" s="33">
        <f t="shared" si="5"/>
        <v>8750</v>
      </c>
      <c r="V24" s="26"/>
      <c r="W24" s="26"/>
      <c r="X24" s="26"/>
      <c r="Y24" s="26"/>
      <c r="Z24" s="26"/>
      <c r="AA24" s="26"/>
    </row>
    <row r="25" spans="1:27" ht="17.25" customHeight="1" x14ac:dyDescent="0.3">
      <c r="A25" s="140"/>
      <c r="B25" s="230"/>
      <c r="C25" s="231"/>
      <c r="D25" s="142" t="s">
        <v>39</v>
      </c>
      <c r="E25" s="148">
        <v>75528</v>
      </c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65">
        <f t="shared" si="4"/>
        <v>75528</v>
      </c>
      <c r="R25" s="157">
        <v>85056</v>
      </c>
      <c r="S25" s="157"/>
      <c r="T25" s="32"/>
      <c r="U25" s="33">
        <f t="shared" si="5"/>
        <v>-9528</v>
      </c>
      <c r="V25" s="26"/>
      <c r="W25" s="26"/>
      <c r="X25" s="26"/>
      <c r="Y25" s="26"/>
      <c r="Z25" s="26"/>
      <c r="AA25" s="26"/>
    </row>
    <row r="26" spans="1:27" ht="31.5" x14ac:dyDescent="0.3">
      <c r="A26" s="140"/>
      <c r="B26" s="230"/>
      <c r="C26" s="231"/>
      <c r="D26" s="142" t="s">
        <v>41</v>
      </c>
      <c r="E26" s="171">
        <v>30408.58</v>
      </c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65">
        <f t="shared" si="4"/>
        <v>30408.58</v>
      </c>
      <c r="R26" s="157">
        <v>23628</v>
      </c>
      <c r="S26" s="157"/>
      <c r="T26" s="32"/>
      <c r="U26" s="33">
        <f t="shared" si="5"/>
        <v>6780.5800000000017</v>
      </c>
      <c r="V26" s="26"/>
      <c r="W26" s="26"/>
      <c r="X26" s="26"/>
      <c r="Y26" s="26"/>
      <c r="Z26" s="26"/>
      <c r="AA26" s="26"/>
    </row>
    <row r="27" spans="1:27" ht="27.75" customHeight="1" thickBot="1" x14ac:dyDescent="0.35">
      <c r="A27" s="140"/>
      <c r="B27" s="230"/>
      <c r="C27" s="231"/>
      <c r="D27" s="153" t="s">
        <v>42</v>
      </c>
      <c r="E27" s="171"/>
      <c r="F27" s="148"/>
      <c r="G27" s="148"/>
      <c r="H27" s="148"/>
      <c r="I27" s="148"/>
      <c r="J27" s="148"/>
      <c r="K27" s="148"/>
      <c r="L27" s="148">
        <v>7000</v>
      </c>
      <c r="M27" s="148"/>
      <c r="N27" s="148"/>
      <c r="O27" s="148"/>
      <c r="P27" s="148"/>
      <c r="Q27" s="165">
        <f t="shared" si="4"/>
        <v>7000</v>
      </c>
      <c r="R27" s="157">
        <v>7000</v>
      </c>
      <c r="S27" s="157"/>
      <c r="T27" s="32"/>
      <c r="U27" s="33">
        <f t="shared" si="5"/>
        <v>0</v>
      </c>
      <c r="V27" s="26"/>
      <c r="W27" s="26"/>
      <c r="X27" s="26">
        <v>7000</v>
      </c>
      <c r="Y27" s="26"/>
      <c r="Z27" s="26"/>
      <c r="AA27" s="26"/>
    </row>
    <row r="28" spans="1:27" ht="31.5" customHeight="1" thickBot="1" x14ac:dyDescent="0.35">
      <c r="A28" s="140"/>
      <c r="B28" s="230"/>
      <c r="C28" s="231"/>
      <c r="D28" s="153" t="s">
        <v>43</v>
      </c>
      <c r="E28" s="171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65">
        <f t="shared" si="4"/>
        <v>0</v>
      </c>
      <c r="R28" s="157"/>
      <c r="S28" s="157"/>
      <c r="T28" s="32"/>
      <c r="U28" s="33">
        <f t="shared" si="5"/>
        <v>0</v>
      </c>
      <c r="V28" s="26"/>
      <c r="W28" s="26"/>
      <c r="X28" s="26"/>
      <c r="Y28" s="26"/>
      <c r="Z28" s="26"/>
      <c r="AA28" s="26"/>
    </row>
    <row r="29" spans="1:27" ht="42" customHeight="1" thickBot="1" x14ac:dyDescent="0.35">
      <c r="A29" s="140"/>
      <c r="B29" s="230"/>
      <c r="C29" s="231"/>
      <c r="D29" s="153" t="s">
        <v>108</v>
      </c>
      <c r="E29" s="171"/>
      <c r="F29" s="148"/>
      <c r="G29" s="148"/>
      <c r="H29" s="148"/>
      <c r="I29" s="148"/>
      <c r="J29" s="148"/>
      <c r="K29" s="148"/>
      <c r="L29" s="148"/>
      <c r="M29" s="148">
        <v>6500</v>
      </c>
      <c r="N29" s="148"/>
      <c r="O29" s="148"/>
      <c r="P29" s="148"/>
      <c r="Q29" s="165">
        <f t="shared" si="4"/>
        <v>6500</v>
      </c>
      <c r="R29" s="157">
        <v>6500</v>
      </c>
      <c r="S29" s="157"/>
      <c r="T29" s="32"/>
      <c r="U29" s="33">
        <f t="shared" si="5"/>
        <v>0</v>
      </c>
      <c r="V29" s="26"/>
      <c r="W29" s="26"/>
      <c r="X29" s="26"/>
      <c r="Y29" s="26"/>
      <c r="Z29" s="118">
        <v>6500</v>
      </c>
      <c r="AA29" s="118">
        <v>6500</v>
      </c>
    </row>
    <row r="30" spans="1:27" ht="39" customHeight="1" thickBot="1" x14ac:dyDescent="0.35">
      <c r="A30" s="140"/>
      <c r="B30" s="230"/>
      <c r="C30" s="231"/>
      <c r="D30" s="153" t="s">
        <v>44</v>
      </c>
      <c r="E30" s="171"/>
      <c r="F30" s="148"/>
      <c r="G30" s="148"/>
      <c r="H30" s="148"/>
      <c r="I30" s="148"/>
      <c r="J30" s="148"/>
      <c r="K30" s="148"/>
      <c r="L30" s="148">
        <v>4850</v>
      </c>
      <c r="M30" s="148"/>
      <c r="N30" s="148"/>
      <c r="O30" s="148"/>
      <c r="P30" s="148"/>
      <c r="Q30" s="165">
        <f t="shared" si="4"/>
        <v>4850</v>
      </c>
      <c r="R30" s="157">
        <v>4850</v>
      </c>
      <c r="S30" s="157"/>
      <c r="T30" s="32"/>
      <c r="U30" s="33">
        <f t="shared" si="5"/>
        <v>0</v>
      </c>
      <c r="V30" s="26"/>
      <c r="W30" s="26"/>
      <c r="X30" s="26">
        <v>8000</v>
      </c>
      <c r="Y30" s="118">
        <v>3150</v>
      </c>
      <c r="Z30" s="26"/>
      <c r="AA30" s="26"/>
    </row>
    <row r="31" spans="1:27" ht="32.25" thickBot="1" x14ac:dyDescent="0.35">
      <c r="A31" s="140"/>
      <c r="B31" s="230"/>
      <c r="C31" s="231"/>
      <c r="D31" s="153" t="s">
        <v>45</v>
      </c>
      <c r="E31" s="171"/>
      <c r="F31" s="148"/>
      <c r="G31" s="148"/>
      <c r="H31" s="148"/>
      <c r="I31" s="148"/>
      <c r="J31" s="148"/>
      <c r="K31" s="148"/>
      <c r="L31" s="148"/>
      <c r="M31" s="148">
        <v>1500</v>
      </c>
      <c r="N31" s="148"/>
      <c r="O31" s="148"/>
      <c r="P31" s="148"/>
      <c r="Q31" s="165">
        <f t="shared" si="4"/>
        <v>1500</v>
      </c>
      <c r="R31" s="157">
        <v>1500</v>
      </c>
      <c r="S31" s="157"/>
      <c r="T31" s="32"/>
      <c r="U31" s="33">
        <f t="shared" si="5"/>
        <v>0</v>
      </c>
      <c r="V31" s="26"/>
      <c r="W31" s="26"/>
      <c r="X31" s="26"/>
      <c r="Y31" s="26"/>
      <c r="Z31" s="118">
        <v>1500</v>
      </c>
      <c r="AA31" s="118">
        <v>1500</v>
      </c>
    </row>
    <row r="32" spans="1:27" ht="33.75" customHeight="1" x14ac:dyDescent="0.3">
      <c r="A32" s="140"/>
      <c r="B32" s="230"/>
      <c r="C32" s="231"/>
      <c r="D32" s="142" t="s">
        <v>90</v>
      </c>
      <c r="E32" s="171">
        <v>5846.16</v>
      </c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65">
        <f t="shared" si="4"/>
        <v>5846.16</v>
      </c>
      <c r="R32" s="157">
        <v>2923</v>
      </c>
      <c r="S32" s="157"/>
      <c r="T32" s="32"/>
      <c r="U32" s="33">
        <f t="shared" si="5"/>
        <v>2923.16</v>
      </c>
      <c r="V32" s="26"/>
      <c r="W32" s="26"/>
      <c r="X32" s="26"/>
      <c r="Y32" s="26"/>
      <c r="Z32" s="26"/>
      <c r="AA32" s="26"/>
    </row>
    <row r="33" spans="1:27" ht="18.75" x14ac:dyDescent="0.3">
      <c r="A33" s="140"/>
      <c r="B33" s="230"/>
      <c r="C33" s="231"/>
      <c r="D33" s="142" t="s">
        <v>48</v>
      </c>
      <c r="E33" s="170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65">
        <f t="shared" si="4"/>
        <v>0</v>
      </c>
      <c r="R33" s="157"/>
      <c r="S33" s="157"/>
      <c r="T33" s="32"/>
      <c r="U33" s="33">
        <f t="shared" si="5"/>
        <v>0</v>
      </c>
      <c r="V33" s="26"/>
      <c r="W33" s="26"/>
      <c r="X33" s="26"/>
      <c r="Y33" s="26"/>
      <c r="Z33" s="26"/>
      <c r="AA33" s="26"/>
    </row>
    <row r="34" spans="1:27" ht="20.25" customHeight="1" thickBot="1" x14ac:dyDescent="0.35">
      <c r="A34" s="140"/>
      <c r="B34" s="230"/>
      <c r="C34" s="231"/>
      <c r="D34" s="153" t="s">
        <v>49</v>
      </c>
      <c r="E34" s="170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65">
        <f t="shared" si="4"/>
        <v>0</v>
      </c>
      <c r="R34" s="157"/>
      <c r="S34" s="157"/>
      <c r="T34" s="32"/>
      <c r="U34" s="33">
        <f t="shared" si="5"/>
        <v>0</v>
      </c>
      <c r="V34" s="26"/>
      <c r="W34" s="26"/>
      <c r="X34" s="26"/>
      <c r="Y34" s="26"/>
      <c r="Z34" s="26"/>
      <c r="AA34" s="26"/>
    </row>
    <row r="35" spans="1:27" ht="32.25" thickBot="1" x14ac:dyDescent="0.35">
      <c r="A35" s="140"/>
      <c r="B35" s="230"/>
      <c r="C35" s="231"/>
      <c r="D35" s="153" t="s">
        <v>50</v>
      </c>
      <c r="E35" s="170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65">
        <f t="shared" si="4"/>
        <v>0</v>
      </c>
      <c r="R35" s="157"/>
      <c r="S35" s="157"/>
      <c r="T35" s="32"/>
      <c r="U35" s="33">
        <f t="shared" si="5"/>
        <v>0</v>
      </c>
      <c r="V35" s="28"/>
      <c r="W35" s="26"/>
      <c r="X35" s="26"/>
      <c r="Y35" s="26"/>
      <c r="Z35" s="62"/>
      <c r="AA35" s="62"/>
    </row>
    <row r="36" spans="1:27" ht="28.5" customHeight="1" thickBot="1" x14ac:dyDescent="0.35">
      <c r="A36" s="140"/>
      <c r="B36" s="230"/>
      <c r="C36" s="231"/>
      <c r="D36" s="153" t="s">
        <v>51</v>
      </c>
      <c r="E36" s="170"/>
      <c r="F36" s="148"/>
      <c r="G36" s="148"/>
      <c r="H36" s="148"/>
      <c r="I36" s="148"/>
      <c r="J36" s="148"/>
      <c r="K36" s="148"/>
      <c r="L36" s="148"/>
      <c r="M36" s="148">
        <v>4000</v>
      </c>
      <c r="N36" s="148"/>
      <c r="O36" s="148"/>
      <c r="P36" s="148"/>
      <c r="Q36" s="165">
        <f t="shared" si="4"/>
        <v>4000</v>
      </c>
      <c r="R36" s="157">
        <v>4000</v>
      </c>
      <c r="S36" s="157"/>
      <c r="T36" s="32"/>
      <c r="U36" s="33">
        <f t="shared" si="5"/>
        <v>0</v>
      </c>
      <c r="V36" s="26"/>
      <c r="W36" s="26"/>
      <c r="X36" s="26"/>
      <c r="Y36" s="26"/>
      <c r="Z36" s="118">
        <v>4000</v>
      </c>
      <c r="AA36" s="118">
        <v>4000</v>
      </c>
    </row>
    <row r="37" spans="1:27" ht="28.5" customHeight="1" x14ac:dyDescent="0.3">
      <c r="A37" s="140"/>
      <c r="B37" s="230"/>
      <c r="C37" s="231"/>
      <c r="D37" s="154" t="s">
        <v>106</v>
      </c>
      <c r="E37" s="170"/>
      <c r="F37" s="148"/>
      <c r="G37" s="148"/>
      <c r="H37" s="148"/>
      <c r="I37" s="148"/>
      <c r="J37" s="148"/>
      <c r="K37" s="148"/>
      <c r="L37" s="148">
        <v>1321355</v>
      </c>
      <c r="M37" s="148"/>
      <c r="N37" s="148"/>
      <c r="O37" s="148"/>
      <c r="P37" s="148"/>
      <c r="Q37" s="165">
        <f t="shared" si="4"/>
        <v>1321355</v>
      </c>
      <c r="R37" s="157">
        <v>1321355</v>
      </c>
      <c r="S37" s="157"/>
      <c r="T37" s="32"/>
      <c r="U37" s="33">
        <f t="shared" si="5"/>
        <v>0</v>
      </c>
      <c r="V37" s="26"/>
      <c r="W37" s="26"/>
      <c r="X37" s="26">
        <v>1321355</v>
      </c>
      <c r="Y37" s="26"/>
      <c r="Z37" s="26"/>
      <c r="AA37" s="26"/>
    </row>
    <row r="38" spans="1:27" ht="24" customHeight="1" x14ac:dyDescent="0.3">
      <c r="A38" s="140"/>
      <c r="B38" s="232"/>
      <c r="C38" s="233"/>
      <c r="D38" s="142" t="s">
        <v>52</v>
      </c>
      <c r="E38" s="148"/>
      <c r="F38" s="148"/>
      <c r="G38" s="172"/>
      <c r="H38" s="148"/>
      <c r="I38" s="148"/>
      <c r="J38" s="148"/>
      <c r="K38" s="148"/>
      <c r="L38" s="148"/>
      <c r="M38" s="148"/>
      <c r="N38" s="148"/>
      <c r="O38" s="148"/>
      <c r="P38" s="148"/>
      <c r="Q38" s="165">
        <f t="shared" si="4"/>
        <v>0</v>
      </c>
      <c r="R38" s="157"/>
      <c r="S38" s="157"/>
      <c r="T38" s="32"/>
      <c r="U38" s="33">
        <f t="shared" si="5"/>
        <v>0</v>
      </c>
      <c r="V38" s="26"/>
      <c r="W38" s="26"/>
      <c r="X38" s="26"/>
      <c r="Y38" s="26"/>
      <c r="Z38" s="26"/>
      <c r="AA38" s="26"/>
    </row>
    <row r="39" spans="1:27" ht="33.75" customHeight="1" x14ac:dyDescent="0.3">
      <c r="A39" s="140"/>
      <c r="B39" s="162">
        <v>611</v>
      </c>
      <c r="C39" s="163">
        <v>226</v>
      </c>
      <c r="D39" s="141" t="s">
        <v>53</v>
      </c>
      <c r="E39" s="168">
        <f>E40+E41+E42+E43+E44+E47+E48+E49</f>
        <v>19650</v>
      </c>
      <c r="F39" s="168">
        <f>F40+F41+F42+F43+F44+F47+F48+F49</f>
        <v>0</v>
      </c>
      <c r="G39" s="168">
        <f t="shared" ref="G39:P39" si="6">G40+G41+G42+G43+G44+G47+G48+G49</f>
        <v>0</v>
      </c>
      <c r="H39" s="168">
        <f t="shared" si="6"/>
        <v>0</v>
      </c>
      <c r="I39" s="168">
        <f t="shared" si="6"/>
        <v>0</v>
      </c>
      <c r="J39" s="168">
        <f t="shared" si="6"/>
        <v>26088.12</v>
      </c>
      <c r="K39" s="168">
        <f t="shared" si="6"/>
        <v>0</v>
      </c>
      <c r="L39" s="168">
        <f t="shared" si="6"/>
        <v>13600</v>
      </c>
      <c r="M39" s="168">
        <f t="shared" si="6"/>
        <v>18651.879999999997</v>
      </c>
      <c r="N39" s="168">
        <f t="shared" si="6"/>
        <v>0</v>
      </c>
      <c r="O39" s="168">
        <f t="shared" si="6"/>
        <v>0</v>
      </c>
      <c r="P39" s="168">
        <f t="shared" si="6"/>
        <v>0</v>
      </c>
      <c r="Q39" s="164">
        <f>SUM(Q40:Q49)</f>
        <v>77990</v>
      </c>
      <c r="R39" s="157"/>
      <c r="S39" s="157"/>
      <c r="T39" s="36"/>
      <c r="U39" s="38">
        <f>U40+U41+U42+U43+U44+U45+U46+U47+U48+U49</f>
        <v>13662</v>
      </c>
      <c r="V39" s="35"/>
      <c r="W39" s="35"/>
      <c r="X39" s="35"/>
      <c r="Y39" s="35"/>
      <c r="Z39" s="35"/>
      <c r="AA39" s="35"/>
    </row>
    <row r="40" spans="1:27" ht="18.75" x14ac:dyDescent="0.3">
      <c r="A40" s="140"/>
      <c r="B40" s="243" t="s">
        <v>54</v>
      </c>
      <c r="C40" s="244"/>
      <c r="D40" s="142" t="s">
        <v>55</v>
      </c>
      <c r="E40" s="148"/>
      <c r="F40" s="148"/>
      <c r="G40" s="148"/>
      <c r="H40" s="148"/>
      <c r="I40" s="148"/>
      <c r="J40" s="171">
        <v>26088.12</v>
      </c>
      <c r="K40" s="148"/>
      <c r="L40" s="148"/>
      <c r="M40" s="148">
        <v>10651.88</v>
      </c>
      <c r="N40" s="148"/>
      <c r="O40" s="148"/>
      <c r="P40" s="148"/>
      <c r="Q40" s="165">
        <f t="shared" ref="Q40:Q49" si="7">SUM(E40:P40)</f>
        <v>36740</v>
      </c>
      <c r="R40" s="157">
        <v>36740</v>
      </c>
      <c r="S40" s="157"/>
      <c r="T40" s="32"/>
      <c r="U40" s="33">
        <f t="shared" ref="U40:U49" si="8">Q40-R40</f>
        <v>0</v>
      </c>
      <c r="V40" s="26"/>
      <c r="W40" s="105">
        <v>26088.12</v>
      </c>
      <c r="X40" s="105"/>
      <c r="Y40" s="26"/>
      <c r="Z40" s="118">
        <v>10651.88</v>
      </c>
      <c r="AA40" s="118">
        <v>10651.88</v>
      </c>
    </row>
    <row r="41" spans="1:27" ht="20.25" customHeight="1" x14ac:dyDescent="0.3">
      <c r="A41" s="140"/>
      <c r="B41" s="230"/>
      <c r="C41" s="231"/>
      <c r="D41" s="142" t="s">
        <v>56</v>
      </c>
      <c r="E41" s="165">
        <v>10150</v>
      </c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65">
        <f t="shared" si="7"/>
        <v>10150</v>
      </c>
      <c r="R41" s="157">
        <v>10088</v>
      </c>
      <c r="S41" s="157"/>
      <c r="T41" s="32"/>
      <c r="U41" s="33">
        <f t="shared" si="8"/>
        <v>62</v>
      </c>
      <c r="V41" s="26"/>
      <c r="W41" s="26"/>
      <c r="X41" s="26"/>
      <c r="Y41" s="26"/>
      <c r="Z41" s="26"/>
      <c r="AA41" s="26"/>
    </row>
    <row r="42" spans="1:27" ht="17.25" customHeight="1" x14ac:dyDescent="0.3">
      <c r="A42" s="140"/>
      <c r="B42" s="230"/>
      <c r="C42" s="231"/>
      <c r="D42" s="142" t="s">
        <v>57</v>
      </c>
      <c r="E42" s="170">
        <v>2500</v>
      </c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65">
        <f t="shared" si="7"/>
        <v>2500</v>
      </c>
      <c r="R42" s="157">
        <v>2500</v>
      </c>
      <c r="S42" s="157"/>
      <c r="T42" s="32"/>
      <c r="U42" s="33">
        <f t="shared" si="8"/>
        <v>0</v>
      </c>
      <c r="V42" s="26"/>
      <c r="W42" s="26"/>
      <c r="X42" s="26"/>
      <c r="Y42" s="26"/>
      <c r="Z42" s="26"/>
      <c r="AA42" s="26"/>
    </row>
    <row r="43" spans="1:27" ht="18.75" x14ac:dyDescent="0.3">
      <c r="A43" s="140"/>
      <c r="B43" s="230"/>
      <c r="C43" s="231"/>
      <c r="D43" s="142" t="s">
        <v>58</v>
      </c>
      <c r="E43" s="148"/>
      <c r="F43" s="148"/>
      <c r="G43" s="148"/>
      <c r="H43" s="148"/>
      <c r="I43" s="148"/>
      <c r="J43" s="148"/>
      <c r="K43" s="148"/>
      <c r="L43" s="170">
        <v>0</v>
      </c>
      <c r="M43" s="148"/>
      <c r="N43" s="148"/>
      <c r="O43" s="148"/>
      <c r="P43" s="148"/>
      <c r="Q43" s="165">
        <f t="shared" si="7"/>
        <v>0</v>
      </c>
      <c r="R43" s="157"/>
      <c r="S43" s="157"/>
      <c r="T43" s="40"/>
      <c r="U43" s="33">
        <f t="shared" si="8"/>
        <v>0</v>
      </c>
      <c r="V43" s="26"/>
      <c r="W43" s="26"/>
      <c r="X43" s="26"/>
      <c r="Y43" s="26"/>
      <c r="Z43" s="26"/>
      <c r="AA43" s="26"/>
    </row>
    <row r="44" spans="1:27" ht="16.5" customHeight="1" x14ac:dyDescent="0.3">
      <c r="A44" s="140"/>
      <c r="B44" s="230"/>
      <c r="C44" s="231"/>
      <c r="D44" s="142" t="s">
        <v>59</v>
      </c>
      <c r="E44" s="170">
        <v>7000</v>
      </c>
      <c r="F44" s="148"/>
      <c r="G44" s="148"/>
      <c r="H44" s="148"/>
      <c r="I44" s="148"/>
      <c r="J44" s="148"/>
      <c r="K44" s="148"/>
      <c r="L44" s="148"/>
      <c r="M44" s="148">
        <v>8000</v>
      </c>
      <c r="N44" s="148"/>
      <c r="O44" s="148"/>
      <c r="P44" s="148"/>
      <c r="Q44" s="165">
        <f t="shared" si="7"/>
        <v>15000</v>
      </c>
      <c r="R44" s="157">
        <v>15000</v>
      </c>
      <c r="S44" s="157"/>
      <c r="T44" s="32"/>
      <c r="U44" s="33">
        <f t="shared" si="8"/>
        <v>0</v>
      </c>
      <c r="V44" s="26"/>
      <c r="W44" s="26"/>
      <c r="X44" s="26"/>
      <c r="Y44" s="26"/>
      <c r="Z44" s="118">
        <v>8000</v>
      </c>
      <c r="AA44" s="118">
        <v>8000</v>
      </c>
    </row>
    <row r="45" spans="1:27" ht="15" customHeight="1" thickBot="1" x14ac:dyDescent="0.35">
      <c r="A45" s="140"/>
      <c r="B45" s="230"/>
      <c r="C45" s="231"/>
      <c r="D45" s="153" t="s">
        <v>60</v>
      </c>
      <c r="E45" s="170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65">
        <f t="shared" si="7"/>
        <v>0</v>
      </c>
      <c r="R45" s="157"/>
      <c r="S45" s="157"/>
      <c r="T45" s="32"/>
      <c r="U45" s="33">
        <f t="shared" si="8"/>
        <v>0</v>
      </c>
      <c r="V45" s="26"/>
      <c r="W45" s="26"/>
      <c r="X45" s="26"/>
      <c r="Y45" s="26"/>
      <c r="Z45" s="26"/>
      <c r="AA45" s="26"/>
    </row>
    <row r="46" spans="1:27" ht="19.5" thickBot="1" x14ac:dyDescent="0.35">
      <c r="A46" s="140"/>
      <c r="B46" s="230"/>
      <c r="C46" s="231"/>
      <c r="D46" s="153" t="s">
        <v>61</v>
      </c>
      <c r="E46" s="170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65">
        <f t="shared" si="7"/>
        <v>0</v>
      </c>
      <c r="R46" s="157"/>
      <c r="S46" s="157"/>
      <c r="T46" s="32"/>
      <c r="U46" s="33">
        <f t="shared" si="8"/>
        <v>0</v>
      </c>
      <c r="V46" s="26"/>
      <c r="W46" s="26"/>
      <c r="X46" s="26"/>
      <c r="Y46" s="26"/>
      <c r="Z46" s="26"/>
      <c r="AA46" s="26"/>
    </row>
    <row r="47" spans="1:27" ht="19.5" thickBot="1" x14ac:dyDescent="0.35">
      <c r="A47" s="140"/>
      <c r="B47" s="230"/>
      <c r="C47" s="231"/>
      <c r="D47" s="153" t="s">
        <v>62</v>
      </c>
      <c r="E47" s="148"/>
      <c r="F47" s="148"/>
      <c r="G47" s="148"/>
      <c r="H47" s="173"/>
      <c r="I47" s="148"/>
      <c r="J47" s="148"/>
      <c r="K47" s="148"/>
      <c r="L47" s="148">
        <v>13600</v>
      </c>
      <c r="M47" s="148"/>
      <c r="N47" s="148"/>
      <c r="O47" s="148"/>
      <c r="P47" s="148"/>
      <c r="Q47" s="165">
        <f t="shared" si="7"/>
        <v>13600</v>
      </c>
      <c r="R47" s="157"/>
      <c r="S47" s="157"/>
      <c r="T47" s="32"/>
      <c r="U47" s="33">
        <f t="shared" si="8"/>
        <v>13600</v>
      </c>
      <c r="V47" s="26"/>
      <c r="W47" s="26"/>
      <c r="X47" s="26">
        <v>13600</v>
      </c>
      <c r="Y47" s="26"/>
      <c r="Z47" s="26"/>
      <c r="AA47" s="26"/>
    </row>
    <row r="48" spans="1:27" ht="29.25" customHeight="1" x14ac:dyDescent="0.3">
      <c r="A48" s="140"/>
      <c r="B48" s="230"/>
      <c r="C48" s="231"/>
      <c r="D48" s="142" t="s">
        <v>63</v>
      </c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65">
        <f t="shared" si="7"/>
        <v>0</v>
      </c>
      <c r="R48" s="157"/>
      <c r="S48" s="157"/>
      <c r="T48" s="32"/>
      <c r="U48" s="33">
        <f t="shared" si="8"/>
        <v>0</v>
      </c>
      <c r="V48" s="26"/>
      <c r="W48" s="26"/>
      <c r="X48" s="26"/>
      <c r="Y48" s="26"/>
      <c r="Z48" s="26"/>
      <c r="AA48" s="26"/>
    </row>
    <row r="49" spans="1:27" ht="45.75" customHeight="1" x14ac:dyDescent="0.3">
      <c r="A49" s="140"/>
      <c r="B49" s="232"/>
      <c r="C49" s="233"/>
      <c r="D49" s="142" t="s">
        <v>64</v>
      </c>
      <c r="E49" s="148"/>
      <c r="F49" s="148"/>
      <c r="G49" s="148"/>
      <c r="H49" s="148"/>
      <c r="I49" s="148"/>
      <c r="J49" s="148"/>
      <c r="K49" s="148"/>
      <c r="L49" s="148"/>
      <c r="M49" s="170"/>
      <c r="N49" s="148"/>
      <c r="O49" s="148"/>
      <c r="P49" s="148"/>
      <c r="Q49" s="165">
        <f t="shared" si="7"/>
        <v>0</v>
      </c>
      <c r="R49" s="157"/>
      <c r="S49" s="157"/>
      <c r="T49" s="32"/>
      <c r="U49" s="33">
        <f t="shared" si="8"/>
        <v>0</v>
      </c>
      <c r="V49" s="28"/>
      <c r="W49" s="26"/>
      <c r="X49" s="26"/>
      <c r="Y49" s="26"/>
      <c r="Z49" s="26"/>
      <c r="AA49" s="26"/>
    </row>
    <row r="50" spans="1:27" ht="18.75" x14ac:dyDescent="0.3">
      <c r="A50" s="140"/>
      <c r="B50" s="162">
        <v>611</v>
      </c>
      <c r="C50" s="163">
        <v>227</v>
      </c>
      <c r="D50" s="141" t="s">
        <v>65</v>
      </c>
      <c r="E50" s="146">
        <f>E51+E52+E53</f>
        <v>33756.18</v>
      </c>
      <c r="F50" s="146"/>
      <c r="G50" s="146"/>
      <c r="H50" s="146"/>
      <c r="I50" s="146"/>
      <c r="J50" s="146"/>
      <c r="K50" s="146"/>
      <c r="L50" s="146"/>
      <c r="M50" s="174">
        <f>M51+M53</f>
        <v>0</v>
      </c>
      <c r="N50" s="146"/>
      <c r="O50" s="146"/>
      <c r="P50" s="146">
        <f>P52</f>
        <v>0</v>
      </c>
      <c r="Q50" s="175">
        <f>Q51+Q53+Q52</f>
        <v>33756.18</v>
      </c>
      <c r="R50" s="157"/>
      <c r="S50" s="157"/>
      <c r="T50" s="36"/>
      <c r="U50" s="38">
        <f>U51+U52+U53</f>
        <v>14760.68</v>
      </c>
      <c r="V50" s="35"/>
      <c r="W50" s="35"/>
      <c r="X50" s="35"/>
      <c r="Y50" s="35"/>
      <c r="Z50" s="35"/>
      <c r="AA50" s="35"/>
    </row>
    <row r="51" spans="1:27" ht="23.25" customHeight="1" x14ac:dyDescent="0.3">
      <c r="A51" s="140"/>
      <c r="B51" s="243" t="s">
        <v>20</v>
      </c>
      <c r="C51" s="244"/>
      <c r="D51" s="142" t="s">
        <v>66</v>
      </c>
      <c r="E51" s="148">
        <v>5000</v>
      </c>
      <c r="F51" s="148"/>
      <c r="G51" s="148"/>
      <c r="H51" s="148"/>
      <c r="I51" s="148"/>
      <c r="J51" s="148"/>
      <c r="K51" s="148"/>
      <c r="L51" s="148"/>
      <c r="M51" s="165"/>
      <c r="N51" s="148"/>
      <c r="O51" s="148"/>
      <c r="P51" s="148"/>
      <c r="Q51" s="165">
        <f>SUM(E51:P51)</f>
        <v>5000</v>
      </c>
      <c r="R51" s="157">
        <v>3000</v>
      </c>
      <c r="S51" s="157"/>
      <c r="T51" s="32"/>
      <c r="U51" s="33">
        <f t="shared" ref="U51:U53" si="9">Q51-R51</f>
        <v>2000</v>
      </c>
      <c r="V51" s="26"/>
      <c r="W51" s="26"/>
      <c r="X51" s="26"/>
      <c r="Y51" s="26"/>
      <c r="Z51" s="26"/>
      <c r="AA51" s="26"/>
    </row>
    <row r="52" spans="1:27" ht="19.5" customHeight="1" x14ac:dyDescent="0.3">
      <c r="A52" s="140"/>
      <c r="B52" s="230"/>
      <c r="C52" s="231"/>
      <c r="D52" s="142" t="s">
        <v>91</v>
      </c>
      <c r="E52" s="148">
        <v>17600</v>
      </c>
      <c r="F52" s="148"/>
      <c r="G52" s="148"/>
      <c r="H52" s="148"/>
      <c r="I52" s="148"/>
      <c r="J52" s="148"/>
      <c r="K52" s="148"/>
      <c r="L52" s="148"/>
      <c r="M52" s="165"/>
      <c r="N52" s="148"/>
      <c r="O52" s="148"/>
      <c r="P52" s="148"/>
      <c r="Q52" s="165">
        <f>SUM(E52:P52)</f>
        <v>17600</v>
      </c>
      <c r="R52" s="157">
        <v>7195.5</v>
      </c>
      <c r="S52" s="157"/>
      <c r="T52" s="32"/>
      <c r="U52" s="33">
        <f t="shared" si="9"/>
        <v>10404.5</v>
      </c>
      <c r="V52" s="26"/>
      <c r="W52" s="26"/>
      <c r="X52" s="26"/>
      <c r="Y52" s="26"/>
      <c r="Z52" s="26"/>
      <c r="AA52" s="26"/>
    </row>
    <row r="53" spans="1:27" ht="17.25" customHeight="1" x14ac:dyDescent="0.3">
      <c r="A53" s="140"/>
      <c r="B53" s="232"/>
      <c r="C53" s="233"/>
      <c r="D53" s="142" t="s">
        <v>68</v>
      </c>
      <c r="E53" s="148">
        <v>11156.18</v>
      </c>
      <c r="F53" s="148"/>
      <c r="G53" s="148"/>
      <c r="H53" s="148"/>
      <c r="I53" s="148"/>
      <c r="J53" s="148"/>
      <c r="K53" s="148"/>
      <c r="L53" s="148"/>
      <c r="M53" s="165"/>
      <c r="N53" s="148"/>
      <c r="O53" s="148"/>
      <c r="P53" s="148"/>
      <c r="Q53" s="165">
        <f>SUM(E53:P53)</f>
        <v>11156.18</v>
      </c>
      <c r="R53" s="157">
        <v>8800</v>
      </c>
      <c r="S53" s="157"/>
      <c r="T53" s="32"/>
      <c r="U53" s="33">
        <f t="shared" si="9"/>
        <v>2356.1800000000003</v>
      </c>
      <c r="V53" s="28"/>
      <c r="W53" s="26"/>
      <c r="X53" s="26"/>
      <c r="Y53" s="26"/>
      <c r="Z53" s="26"/>
      <c r="AA53" s="26"/>
    </row>
    <row r="54" spans="1:27" ht="31.5" x14ac:dyDescent="0.3">
      <c r="A54" s="140"/>
      <c r="B54" s="162">
        <v>611</v>
      </c>
      <c r="C54" s="163">
        <v>290</v>
      </c>
      <c r="D54" s="141" t="s">
        <v>69</v>
      </c>
      <c r="E54" s="176">
        <v>55668</v>
      </c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76">
        <f>E54+M54</f>
        <v>55668</v>
      </c>
      <c r="R54" s="157"/>
      <c r="S54" s="157"/>
      <c r="T54" s="36"/>
      <c r="U54" s="38">
        <f>U55</f>
        <v>0</v>
      </c>
      <c r="V54" s="35"/>
      <c r="W54" s="35"/>
      <c r="X54" s="35"/>
      <c r="Y54" s="35"/>
      <c r="Z54" s="35"/>
      <c r="AA54" s="35"/>
    </row>
    <row r="55" spans="1:27" ht="18.75" x14ac:dyDescent="0.3">
      <c r="A55" s="140"/>
      <c r="B55" s="246" t="s">
        <v>20</v>
      </c>
      <c r="C55" s="247"/>
      <c r="D55" s="141" t="s">
        <v>92</v>
      </c>
      <c r="E55" s="176">
        <v>55668</v>
      </c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76">
        <v>55668</v>
      </c>
      <c r="R55" s="157"/>
      <c r="S55" s="157"/>
      <c r="T55" s="40"/>
      <c r="U55" s="38"/>
      <c r="V55" s="28"/>
      <c r="W55" s="26"/>
      <c r="X55" s="26"/>
      <c r="Y55" s="26"/>
      <c r="Z55" s="26"/>
      <c r="AA55" s="26"/>
    </row>
    <row r="56" spans="1:27" ht="39" customHeight="1" x14ac:dyDescent="0.3">
      <c r="A56" s="140"/>
      <c r="B56" s="177">
        <v>611</v>
      </c>
      <c r="C56" s="178">
        <v>310</v>
      </c>
      <c r="D56" s="141" t="s">
        <v>114</v>
      </c>
      <c r="E56" s="176"/>
      <c r="F56" s="146"/>
      <c r="G56" s="146"/>
      <c r="H56" s="146"/>
      <c r="I56" s="146"/>
      <c r="J56" s="146"/>
      <c r="K56" s="146"/>
      <c r="L56" s="146"/>
      <c r="M56" s="146">
        <f>M57</f>
        <v>29500</v>
      </c>
      <c r="N56" s="146"/>
      <c r="O56" s="146"/>
      <c r="P56" s="146"/>
      <c r="Q56" s="179">
        <f>Q57</f>
        <v>29500</v>
      </c>
      <c r="R56" s="157"/>
      <c r="S56" s="157"/>
      <c r="T56" s="36"/>
      <c r="U56" s="120">
        <f>U57</f>
        <v>0</v>
      </c>
      <c r="V56" s="35"/>
      <c r="W56" s="35"/>
      <c r="X56" s="35"/>
      <c r="Y56" s="35"/>
      <c r="Z56" s="35"/>
      <c r="AA56" s="35"/>
    </row>
    <row r="57" spans="1:27" ht="41.25" customHeight="1" x14ac:dyDescent="0.3">
      <c r="A57" s="140"/>
      <c r="B57" s="177"/>
      <c r="C57" s="178"/>
      <c r="D57" s="141" t="s">
        <v>115</v>
      </c>
      <c r="E57" s="176"/>
      <c r="F57" s="146"/>
      <c r="G57" s="146"/>
      <c r="H57" s="146"/>
      <c r="I57" s="146"/>
      <c r="J57" s="146"/>
      <c r="K57" s="146"/>
      <c r="L57" s="146"/>
      <c r="M57" s="146">
        <v>29500</v>
      </c>
      <c r="N57" s="146"/>
      <c r="O57" s="146"/>
      <c r="P57" s="146"/>
      <c r="Q57" s="165">
        <f>SUM(E57:P57)</f>
        <v>29500</v>
      </c>
      <c r="R57" s="157">
        <v>29500</v>
      </c>
      <c r="S57" s="157"/>
      <c r="T57" s="40"/>
      <c r="U57" s="38"/>
      <c r="V57" s="28"/>
      <c r="W57" s="26"/>
      <c r="X57" s="26"/>
      <c r="Y57" s="26"/>
      <c r="Z57" s="65">
        <v>29500</v>
      </c>
      <c r="AA57" s="65">
        <v>29500</v>
      </c>
    </row>
    <row r="58" spans="1:27" ht="36.75" customHeight="1" x14ac:dyDescent="0.3">
      <c r="A58" s="140"/>
      <c r="B58" s="162">
        <v>611</v>
      </c>
      <c r="C58" s="163">
        <v>342</v>
      </c>
      <c r="D58" s="141" t="s">
        <v>70</v>
      </c>
      <c r="E58" s="146">
        <f>E59</f>
        <v>331698</v>
      </c>
      <c r="F58" s="146">
        <f t="shared" ref="F58:P58" si="10">F59</f>
        <v>0</v>
      </c>
      <c r="G58" s="146">
        <f t="shared" si="10"/>
        <v>0</v>
      </c>
      <c r="H58" s="146">
        <f t="shared" si="10"/>
        <v>51483.77</v>
      </c>
      <c r="I58" s="146">
        <f t="shared" si="10"/>
        <v>0</v>
      </c>
      <c r="J58" s="146">
        <f t="shared" si="10"/>
        <v>0</v>
      </c>
      <c r="K58" s="146">
        <f t="shared" si="10"/>
        <v>0</v>
      </c>
      <c r="L58" s="146">
        <f t="shared" si="10"/>
        <v>250909.96</v>
      </c>
      <c r="M58" s="146">
        <f t="shared" si="10"/>
        <v>0</v>
      </c>
      <c r="N58" s="146">
        <f t="shared" si="10"/>
        <v>0</v>
      </c>
      <c r="O58" s="146">
        <f t="shared" si="10"/>
        <v>0</v>
      </c>
      <c r="P58" s="146">
        <f t="shared" si="10"/>
        <v>0</v>
      </c>
      <c r="Q58" s="180">
        <f>Q59</f>
        <v>634091.73</v>
      </c>
      <c r="R58" s="157"/>
      <c r="S58" s="157"/>
      <c r="T58" s="36"/>
      <c r="U58" s="38">
        <f>U59</f>
        <v>0</v>
      </c>
      <c r="V58" s="35"/>
      <c r="W58" s="35"/>
      <c r="X58" s="35"/>
      <c r="Y58" s="35"/>
      <c r="Z58" s="35"/>
      <c r="AA58" s="35"/>
    </row>
    <row r="59" spans="1:27" ht="31.5" x14ac:dyDescent="0.3">
      <c r="A59" s="140"/>
      <c r="B59" s="232"/>
      <c r="C59" s="233"/>
      <c r="D59" s="142" t="s">
        <v>71</v>
      </c>
      <c r="E59" s="152">
        <v>331698</v>
      </c>
      <c r="F59" s="152"/>
      <c r="G59" s="152"/>
      <c r="H59" s="152">
        <v>51483.77</v>
      </c>
      <c r="I59" s="148"/>
      <c r="J59" s="148"/>
      <c r="K59" s="148"/>
      <c r="L59" s="148">
        <v>250909.96</v>
      </c>
      <c r="M59" s="148"/>
      <c r="N59" s="148"/>
      <c r="O59" s="148"/>
      <c r="P59" s="148"/>
      <c r="Q59" s="165">
        <f>SUM(E59:P59)</f>
        <v>634091.73</v>
      </c>
      <c r="R59" s="157"/>
      <c r="S59" s="181"/>
      <c r="T59" s="32"/>
      <c r="U59" s="38"/>
      <c r="V59" s="102">
        <f>H59</f>
        <v>51483.77</v>
      </c>
      <c r="W59" s="26"/>
      <c r="X59" s="26">
        <v>250909.96</v>
      </c>
      <c r="Y59" s="26"/>
      <c r="Z59" s="26"/>
      <c r="AA59" s="26"/>
    </row>
    <row r="60" spans="1:27" ht="51.75" customHeight="1" x14ac:dyDescent="0.3">
      <c r="A60" s="140"/>
      <c r="B60" s="162">
        <v>611</v>
      </c>
      <c r="C60" s="163">
        <v>343</v>
      </c>
      <c r="D60" s="141" t="s">
        <v>73</v>
      </c>
      <c r="E60" s="168">
        <f>E61+E62</f>
        <v>1200078.24</v>
      </c>
      <c r="F60" s="146"/>
      <c r="G60" s="168"/>
      <c r="H60" s="146"/>
      <c r="I60" s="146"/>
      <c r="J60" s="188">
        <f>J62</f>
        <v>1434323.27</v>
      </c>
      <c r="K60" s="146"/>
      <c r="L60" s="146"/>
      <c r="M60" s="146"/>
      <c r="N60" s="146"/>
      <c r="O60" s="146"/>
      <c r="P60" s="146"/>
      <c r="Q60" s="179">
        <f>Q61+Q62</f>
        <v>2634401.5100000002</v>
      </c>
      <c r="R60" s="157"/>
      <c r="S60" s="181"/>
      <c r="T60" s="36"/>
      <c r="U60" s="38">
        <f>U61+U62</f>
        <v>2375864.4700000002</v>
      </c>
      <c r="V60" s="35"/>
      <c r="W60" s="35"/>
      <c r="X60" s="35"/>
      <c r="Y60" s="35"/>
      <c r="Z60" s="35"/>
      <c r="AA60" s="35"/>
    </row>
    <row r="61" spans="1:27" ht="36" customHeight="1" x14ac:dyDescent="0.3">
      <c r="A61" s="140"/>
      <c r="B61" s="243" t="s">
        <v>20</v>
      </c>
      <c r="C61" s="244"/>
      <c r="D61" s="142" t="s">
        <v>74</v>
      </c>
      <c r="E61" s="148">
        <v>310768.40999999997</v>
      </c>
      <c r="F61" s="148"/>
      <c r="G61" s="182"/>
      <c r="H61" s="148"/>
      <c r="I61" s="148"/>
      <c r="J61" s="148"/>
      <c r="K61" s="148"/>
      <c r="L61" s="148"/>
      <c r="M61" s="148"/>
      <c r="N61" s="148"/>
      <c r="O61" s="148"/>
      <c r="P61" s="148"/>
      <c r="Q61" s="165">
        <f>SUM(E61:P61)</f>
        <v>310768.40999999997</v>
      </c>
      <c r="R61" s="157">
        <v>258537.04</v>
      </c>
      <c r="S61" s="157"/>
      <c r="T61" s="32"/>
      <c r="U61" s="33">
        <f t="shared" ref="U61:U62" si="11">Q61-R61</f>
        <v>52231.369999999966</v>
      </c>
      <c r="V61" s="26"/>
      <c r="W61" s="26"/>
      <c r="X61" s="26"/>
      <c r="Y61" s="26"/>
      <c r="Z61" s="26"/>
      <c r="AA61" s="26"/>
    </row>
    <row r="62" spans="1:27" ht="33" customHeight="1" x14ac:dyDescent="0.3">
      <c r="A62" s="140"/>
      <c r="B62" s="232"/>
      <c r="C62" s="233"/>
      <c r="D62" s="142" t="s">
        <v>75</v>
      </c>
      <c r="E62" s="148">
        <v>889309.83</v>
      </c>
      <c r="F62" s="148"/>
      <c r="G62" s="182"/>
      <c r="H62" s="148"/>
      <c r="I62" s="148"/>
      <c r="J62" s="148">
        <f>1634323.27-200000</f>
        <v>1434323.27</v>
      </c>
      <c r="K62" s="148"/>
      <c r="L62" s="148"/>
      <c r="M62" s="148"/>
      <c r="N62" s="148"/>
      <c r="O62" s="148"/>
      <c r="P62" s="148"/>
      <c r="Q62" s="165">
        <f>SUM(E62:P62)</f>
        <v>2323633.1</v>
      </c>
      <c r="R62" s="157"/>
      <c r="S62" s="157"/>
      <c r="T62" s="32"/>
      <c r="U62" s="33">
        <f t="shared" si="11"/>
        <v>2323633.1</v>
      </c>
      <c r="V62" s="26"/>
      <c r="W62" s="105">
        <v>1634323.27</v>
      </c>
      <c r="X62" s="105"/>
      <c r="Y62" s="118">
        <v>200000</v>
      </c>
      <c r="Z62" s="26"/>
      <c r="AA62" s="26"/>
    </row>
    <row r="63" spans="1:27" ht="33" customHeight="1" x14ac:dyDescent="0.3">
      <c r="A63" s="140"/>
      <c r="B63" s="166">
        <v>611</v>
      </c>
      <c r="C63" s="166">
        <v>344</v>
      </c>
      <c r="D63" s="142" t="s">
        <v>116</v>
      </c>
      <c r="E63" s="148"/>
      <c r="F63" s="148"/>
      <c r="G63" s="182"/>
      <c r="H63" s="148"/>
      <c r="I63" s="148"/>
      <c r="J63" s="148"/>
      <c r="K63" s="148"/>
      <c r="L63" s="148"/>
      <c r="M63" s="148">
        <f>M64</f>
        <v>10048.120000000001</v>
      </c>
      <c r="N63" s="148"/>
      <c r="O63" s="148"/>
      <c r="P63" s="148"/>
      <c r="Q63" s="179">
        <f>Q64</f>
        <v>10048.120000000001</v>
      </c>
      <c r="R63" s="157"/>
      <c r="S63" s="157"/>
      <c r="T63" s="36"/>
      <c r="U63" s="61">
        <f>U64</f>
        <v>0</v>
      </c>
      <c r="V63" s="35"/>
      <c r="W63" s="35"/>
      <c r="X63" s="35"/>
      <c r="Y63" s="35"/>
      <c r="Z63" s="35"/>
      <c r="AA63" s="35"/>
    </row>
    <row r="64" spans="1:27" ht="33" customHeight="1" x14ac:dyDescent="0.3">
      <c r="A64" s="140"/>
      <c r="B64" s="183"/>
      <c r="C64" s="184"/>
      <c r="D64" s="142" t="s">
        <v>117</v>
      </c>
      <c r="E64" s="148"/>
      <c r="F64" s="148"/>
      <c r="G64" s="182"/>
      <c r="H64" s="148"/>
      <c r="I64" s="148"/>
      <c r="J64" s="148"/>
      <c r="K64" s="148"/>
      <c r="L64" s="148"/>
      <c r="M64" s="148">
        <v>10048.120000000001</v>
      </c>
      <c r="N64" s="148"/>
      <c r="O64" s="148"/>
      <c r="P64" s="148"/>
      <c r="Q64" s="165">
        <f>SUM(E64:P64)</f>
        <v>10048.120000000001</v>
      </c>
      <c r="R64" s="157"/>
      <c r="S64" s="157"/>
      <c r="T64" s="32"/>
      <c r="U64" s="33"/>
      <c r="V64" s="26"/>
      <c r="W64" s="105"/>
      <c r="X64" s="105"/>
      <c r="Y64" s="118"/>
      <c r="Z64" s="65">
        <v>10048.120000000001</v>
      </c>
      <c r="AA64" s="65">
        <v>10048.120000000001</v>
      </c>
    </row>
    <row r="65" spans="1:27" ht="53.25" customHeight="1" x14ac:dyDescent="0.3">
      <c r="A65" s="140"/>
      <c r="B65" s="162">
        <v>611</v>
      </c>
      <c r="C65" s="163">
        <v>346</v>
      </c>
      <c r="D65" s="141" t="s">
        <v>76</v>
      </c>
      <c r="E65" s="168">
        <f>E66+E67+E68+E72</f>
        <v>75000</v>
      </c>
      <c r="F65" s="168">
        <f t="shared" ref="F65:L65" si="12">F72</f>
        <v>0</v>
      </c>
      <c r="G65" s="168">
        <f t="shared" si="12"/>
        <v>0</v>
      </c>
      <c r="H65" s="168">
        <f t="shared" si="12"/>
        <v>0</v>
      </c>
      <c r="I65" s="168">
        <f t="shared" si="12"/>
        <v>0</v>
      </c>
      <c r="J65" s="168">
        <f t="shared" si="12"/>
        <v>0</v>
      </c>
      <c r="K65" s="168">
        <f t="shared" si="12"/>
        <v>0</v>
      </c>
      <c r="L65" s="168">
        <f t="shared" si="12"/>
        <v>0</v>
      </c>
      <c r="M65" s="168">
        <f>M69+M70+M71+M72</f>
        <v>132950</v>
      </c>
      <c r="N65" s="168">
        <f>N72</f>
        <v>0</v>
      </c>
      <c r="O65" s="168">
        <f>O72</f>
        <v>0</v>
      </c>
      <c r="P65" s="168">
        <f>P72</f>
        <v>0</v>
      </c>
      <c r="Q65" s="165">
        <f>SUM(E65:P65)</f>
        <v>207950</v>
      </c>
      <c r="R65" s="157"/>
      <c r="S65" s="157"/>
      <c r="T65" s="36"/>
      <c r="U65" s="38">
        <f>U66+U67+U68+U69+U70+U71+U72</f>
        <v>193700</v>
      </c>
      <c r="V65" s="35"/>
      <c r="W65" s="35"/>
      <c r="X65" s="35"/>
      <c r="Y65" s="35"/>
      <c r="Z65" s="35"/>
      <c r="AA65" s="35"/>
    </row>
    <row r="66" spans="1:27" ht="22.5" customHeight="1" thickBot="1" x14ac:dyDescent="0.35">
      <c r="A66" s="140"/>
      <c r="B66" s="237"/>
      <c r="C66" s="238"/>
      <c r="D66" s="153" t="s">
        <v>77</v>
      </c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5">
        <f t="shared" ref="Q66:Q72" si="13">SUM(E66:P66)</f>
        <v>0</v>
      </c>
      <c r="R66" s="157"/>
      <c r="S66" s="157"/>
      <c r="T66" s="40"/>
      <c r="U66" s="33">
        <f t="shared" ref="U66:U72" si="14">Q66-R66</f>
        <v>0</v>
      </c>
      <c r="V66" s="26"/>
      <c r="W66" s="26"/>
      <c r="X66" s="26"/>
      <c r="Y66" s="26"/>
      <c r="Z66" s="26"/>
      <c r="AA66" s="26"/>
    </row>
    <row r="67" spans="1:27" ht="34.5" customHeight="1" thickBot="1" x14ac:dyDescent="0.35">
      <c r="A67" s="140"/>
      <c r="B67" s="239"/>
      <c r="C67" s="240"/>
      <c r="D67" s="153" t="s">
        <v>78</v>
      </c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5">
        <f t="shared" si="13"/>
        <v>0</v>
      </c>
      <c r="R67" s="157"/>
      <c r="S67" s="157"/>
      <c r="T67" s="40"/>
      <c r="U67" s="33">
        <f t="shared" si="14"/>
        <v>0</v>
      </c>
      <c r="V67" s="28"/>
      <c r="W67" s="26"/>
      <c r="X67" s="26"/>
      <c r="Y67" s="26"/>
      <c r="Z67" s="26"/>
      <c r="AA67" s="26"/>
    </row>
    <row r="68" spans="1:27" ht="45.75" customHeight="1" x14ac:dyDescent="0.3">
      <c r="A68" s="140"/>
      <c r="B68" s="239"/>
      <c r="C68" s="240"/>
      <c r="D68" s="142" t="s">
        <v>79</v>
      </c>
      <c r="E68" s="168">
        <v>75000</v>
      </c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5">
        <f t="shared" si="13"/>
        <v>75000</v>
      </c>
      <c r="R68" s="157"/>
      <c r="S68" s="157"/>
      <c r="T68" s="40"/>
      <c r="U68" s="33">
        <f t="shared" si="14"/>
        <v>75000</v>
      </c>
      <c r="V68" s="62"/>
      <c r="W68" s="26"/>
      <c r="X68" s="26"/>
      <c r="Y68" s="26"/>
      <c r="Z68" s="26"/>
      <c r="AA68" s="26"/>
    </row>
    <row r="69" spans="1:27" ht="18.75" customHeight="1" x14ac:dyDescent="0.3">
      <c r="A69" s="140"/>
      <c r="B69" s="239"/>
      <c r="C69" s="240"/>
      <c r="D69" s="142" t="s">
        <v>109</v>
      </c>
      <c r="E69" s="168"/>
      <c r="F69" s="168"/>
      <c r="G69" s="168"/>
      <c r="H69" s="168"/>
      <c r="I69" s="168"/>
      <c r="J69" s="168"/>
      <c r="K69" s="168"/>
      <c r="L69" s="168"/>
      <c r="M69" s="185">
        <v>11200</v>
      </c>
      <c r="N69" s="168"/>
      <c r="O69" s="168"/>
      <c r="P69" s="168"/>
      <c r="Q69" s="165">
        <f t="shared" si="13"/>
        <v>11200</v>
      </c>
      <c r="R69" s="157">
        <v>11200</v>
      </c>
      <c r="S69" s="157"/>
      <c r="T69" s="40"/>
      <c r="U69" s="33">
        <f t="shared" si="14"/>
        <v>0</v>
      </c>
      <c r="V69" s="62"/>
      <c r="W69" s="26"/>
      <c r="X69" s="26"/>
      <c r="Y69" s="26"/>
      <c r="Z69" s="118">
        <v>11200</v>
      </c>
      <c r="AA69" s="118">
        <v>11200</v>
      </c>
    </row>
    <row r="70" spans="1:27" ht="14.25" customHeight="1" x14ac:dyDescent="0.3">
      <c r="A70" s="140"/>
      <c r="B70" s="239"/>
      <c r="C70" s="240"/>
      <c r="D70" s="142" t="s">
        <v>110</v>
      </c>
      <c r="E70" s="168"/>
      <c r="F70" s="168"/>
      <c r="G70" s="168"/>
      <c r="H70" s="168"/>
      <c r="I70" s="168"/>
      <c r="J70" s="168"/>
      <c r="K70" s="168"/>
      <c r="L70" s="168"/>
      <c r="M70" s="185">
        <v>34200</v>
      </c>
      <c r="N70" s="168"/>
      <c r="O70" s="168"/>
      <c r="P70" s="168"/>
      <c r="Q70" s="165">
        <f t="shared" si="13"/>
        <v>34200</v>
      </c>
      <c r="R70" s="157"/>
      <c r="S70" s="157"/>
      <c r="T70" s="40"/>
      <c r="U70" s="33">
        <f t="shared" si="14"/>
        <v>34200</v>
      </c>
      <c r="V70" s="62"/>
      <c r="W70" s="26"/>
      <c r="X70" s="26"/>
      <c r="Y70" s="26"/>
      <c r="Z70" s="118">
        <v>34200</v>
      </c>
      <c r="AA70" s="118">
        <v>34200</v>
      </c>
    </row>
    <row r="71" spans="1:27" ht="18" customHeight="1" x14ac:dyDescent="0.3">
      <c r="A71" s="140"/>
      <c r="B71" s="239"/>
      <c r="C71" s="240"/>
      <c r="D71" s="142" t="s">
        <v>111</v>
      </c>
      <c r="E71" s="168"/>
      <c r="F71" s="168"/>
      <c r="G71" s="168"/>
      <c r="H71" s="168"/>
      <c r="I71" s="168"/>
      <c r="J71" s="168"/>
      <c r="K71" s="168"/>
      <c r="L71" s="168"/>
      <c r="M71" s="185">
        <v>84500</v>
      </c>
      <c r="N71" s="168"/>
      <c r="O71" s="168"/>
      <c r="P71" s="168"/>
      <c r="Q71" s="165">
        <f t="shared" si="13"/>
        <v>84500</v>
      </c>
      <c r="R71" s="157"/>
      <c r="S71" s="157"/>
      <c r="T71" s="40"/>
      <c r="U71" s="33">
        <f t="shared" si="14"/>
        <v>84500</v>
      </c>
      <c r="V71" s="62"/>
      <c r="W71" s="26"/>
      <c r="X71" s="26"/>
      <c r="Y71" s="26"/>
      <c r="Z71" s="118">
        <v>84500</v>
      </c>
      <c r="AA71" s="118">
        <v>84500</v>
      </c>
    </row>
    <row r="72" spans="1:27" ht="36" customHeight="1" x14ac:dyDescent="0.3">
      <c r="A72" s="140"/>
      <c r="B72" s="241"/>
      <c r="C72" s="242"/>
      <c r="D72" s="142" t="s">
        <v>80</v>
      </c>
      <c r="E72" s="186"/>
      <c r="F72" s="148"/>
      <c r="G72" s="186"/>
      <c r="H72" s="148"/>
      <c r="I72" s="148"/>
      <c r="J72" s="148"/>
      <c r="K72" s="148"/>
      <c r="L72" s="148"/>
      <c r="M72" s="148">
        <v>3050</v>
      </c>
      <c r="N72" s="148"/>
      <c r="O72" s="148"/>
      <c r="P72" s="148"/>
      <c r="Q72" s="165">
        <f t="shared" si="13"/>
        <v>3050</v>
      </c>
      <c r="R72" s="157">
        <v>3050</v>
      </c>
      <c r="S72" s="157"/>
      <c r="T72" s="32"/>
      <c r="U72" s="33">
        <f t="shared" si="14"/>
        <v>0</v>
      </c>
      <c r="V72" s="62"/>
      <c r="W72" s="26"/>
      <c r="X72" s="26"/>
      <c r="Y72" s="26"/>
      <c r="Z72" s="118">
        <v>3050</v>
      </c>
      <c r="AA72" s="118">
        <v>3050</v>
      </c>
    </row>
    <row r="73" spans="1:27" ht="60" customHeight="1" thickBot="1" x14ac:dyDescent="0.35">
      <c r="A73" s="140"/>
      <c r="B73" s="166">
        <v>611</v>
      </c>
      <c r="C73" s="166">
        <v>349</v>
      </c>
      <c r="D73" s="155" t="s">
        <v>81</v>
      </c>
      <c r="E73" s="186">
        <f>E74+E75</f>
        <v>7356.48</v>
      </c>
      <c r="F73" s="148"/>
      <c r="G73" s="186"/>
      <c r="H73" s="148"/>
      <c r="I73" s="148"/>
      <c r="J73" s="148"/>
      <c r="K73" s="148"/>
      <c r="L73" s="148"/>
      <c r="M73" s="148"/>
      <c r="N73" s="148"/>
      <c r="O73" s="148"/>
      <c r="P73" s="148"/>
      <c r="Q73" s="165">
        <f>SUM(E73:P73)</f>
        <v>7356.48</v>
      </c>
      <c r="R73" s="157"/>
      <c r="S73" s="157"/>
      <c r="T73" s="36"/>
      <c r="U73" s="33">
        <f>U75+U74</f>
        <v>7356.48</v>
      </c>
      <c r="V73" s="35"/>
      <c r="W73" s="35"/>
      <c r="X73" s="35"/>
      <c r="Y73" s="35"/>
      <c r="Z73" s="35"/>
      <c r="AA73" s="35"/>
    </row>
    <row r="74" spans="1:27" ht="48" thickBot="1" x14ac:dyDescent="0.35">
      <c r="A74" s="140"/>
      <c r="B74" s="243"/>
      <c r="C74" s="244"/>
      <c r="D74" s="153" t="s">
        <v>82</v>
      </c>
      <c r="E74" s="186">
        <v>7356.48</v>
      </c>
      <c r="F74" s="148"/>
      <c r="G74" s="186"/>
      <c r="H74" s="148"/>
      <c r="I74" s="148"/>
      <c r="J74" s="148"/>
      <c r="K74" s="148"/>
      <c r="L74" s="148"/>
      <c r="M74" s="148"/>
      <c r="N74" s="148"/>
      <c r="O74" s="148"/>
      <c r="P74" s="148"/>
      <c r="Q74" s="165">
        <f t="shared" ref="Q74:Q75" si="15">SUM(E74:P74)</f>
        <v>7356.48</v>
      </c>
      <c r="R74" s="157"/>
      <c r="S74" s="157"/>
      <c r="T74" s="32"/>
      <c r="U74" s="33">
        <f t="shared" ref="U74:U75" si="16">Q74-R74</f>
        <v>7356.48</v>
      </c>
      <c r="V74" s="28">
        <f>V19</f>
        <v>0</v>
      </c>
      <c r="W74" s="26"/>
      <c r="X74" s="26"/>
      <c r="Y74" s="26"/>
      <c r="Z74" s="26"/>
      <c r="AA74" s="26"/>
    </row>
    <row r="75" spans="1:27" ht="48" thickBot="1" x14ac:dyDescent="0.35">
      <c r="A75" s="140"/>
      <c r="B75" s="232"/>
      <c r="C75" s="233"/>
      <c r="D75" s="153" t="s">
        <v>83</v>
      </c>
      <c r="E75" s="186"/>
      <c r="F75" s="148"/>
      <c r="G75" s="186"/>
      <c r="H75" s="148"/>
      <c r="I75" s="148"/>
      <c r="J75" s="148"/>
      <c r="K75" s="148"/>
      <c r="L75" s="148"/>
      <c r="M75" s="148"/>
      <c r="N75" s="148"/>
      <c r="O75" s="148"/>
      <c r="P75" s="148"/>
      <c r="Q75" s="165">
        <f t="shared" si="15"/>
        <v>0</v>
      </c>
      <c r="R75" s="157"/>
      <c r="S75" s="157"/>
      <c r="T75" s="32"/>
      <c r="U75" s="33">
        <f t="shared" si="16"/>
        <v>0</v>
      </c>
      <c r="V75" s="26"/>
      <c r="W75" s="26"/>
      <c r="X75" s="26"/>
      <c r="Y75" s="26"/>
      <c r="Z75" s="26"/>
      <c r="AA75" s="26"/>
    </row>
    <row r="76" spans="1:27" ht="18.75" x14ac:dyDescent="0.3">
      <c r="A76" s="140"/>
      <c r="B76" s="245" t="s">
        <v>84</v>
      </c>
      <c r="C76" s="245"/>
      <c r="D76" s="245"/>
      <c r="E76" s="158">
        <f>E65+E60+E58+E54+E50+E39+E19+E14+E9+E73</f>
        <v>2208188.2200000002</v>
      </c>
      <c r="F76" s="158">
        <f t="shared" ref="F76:P76" si="17">F65+F60+F58+F54+F50+F39+F19+F14+F9</f>
        <v>0</v>
      </c>
      <c r="G76" s="158">
        <f t="shared" si="17"/>
        <v>0</v>
      </c>
      <c r="H76" s="158">
        <f t="shared" si="17"/>
        <v>212486.49</v>
      </c>
      <c r="I76" s="158">
        <f t="shared" si="17"/>
        <v>0</v>
      </c>
      <c r="J76" s="158">
        <f t="shared" si="17"/>
        <v>1460411.3900000001</v>
      </c>
      <c r="K76" s="158">
        <f t="shared" si="17"/>
        <v>0</v>
      </c>
      <c r="L76" s="158">
        <f t="shared" si="17"/>
        <v>1597714.96</v>
      </c>
      <c r="M76" s="158">
        <f t="shared" si="17"/>
        <v>163601.88</v>
      </c>
      <c r="N76" s="158">
        <f t="shared" si="17"/>
        <v>0</v>
      </c>
      <c r="O76" s="158">
        <f t="shared" si="17"/>
        <v>0</v>
      </c>
      <c r="P76" s="158">
        <f t="shared" si="17"/>
        <v>0</v>
      </c>
      <c r="Q76" s="159">
        <f>Q9+Q14+Q19+Q39+Q50+Q54+Q58+Q60+Q65+Q73+Q63+Q56</f>
        <v>5681951.0600000015</v>
      </c>
      <c r="R76" s="160"/>
      <c r="S76" s="157"/>
      <c r="T76" s="36"/>
      <c r="U76" s="120"/>
      <c r="V76" s="35">
        <f>V59+V18+V17+V15</f>
        <v>212486.49</v>
      </c>
      <c r="W76" s="35">
        <f>W62+W40</f>
        <v>1660411.3900000001</v>
      </c>
      <c r="X76" s="35">
        <f>X59+X47+X37+X30+X27</f>
        <v>1600864.96</v>
      </c>
      <c r="Y76" s="35">
        <f>Y62+Y30</f>
        <v>203150</v>
      </c>
      <c r="Z76" s="35">
        <f>Z40+Z36+Z31+Z29+Z72+Z71+Z70+Z69+Z44+Z64+Z57</f>
        <v>203150</v>
      </c>
      <c r="AA76" s="35">
        <f>AA40+AA36+AA31+AA29+AA72+AA71+AA70+AA69+AA44+AA64+AA57</f>
        <v>203150</v>
      </c>
    </row>
    <row r="77" spans="1:27" ht="18.75" x14ac:dyDescent="0.3">
      <c r="A77" s="140"/>
      <c r="B77" s="187"/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</row>
    <row r="78" spans="1:27" x14ac:dyDescent="0.25">
      <c r="U78" s="58">
        <f>U62+U53+U51+U49+U48+U42+U38+U25+U23+U22+U21+U20+U17+U15+U11+U10</f>
        <v>2340151.2800000003</v>
      </c>
      <c r="V78" s="63"/>
    </row>
    <row r="79" spans="1:27" x14ac:dyDescent="0.25">
      <c r="P79" s="52"/>
      <c r="Q79" s="52"/>
      <c r="S79" s="59"/>
      <c r="V79" s="63"/>
    </row>
    <row r="80" spans="1:27" x14ac:dyDescent="0.25">
      <c r="V80" s="63"/>
    </row>
    <row r="82" spans="17:17" x14ac:dyDescent="0.25">
      <c r="Q82">
        <v>5681951.0599999996</v>
      </c>
    </row>
  </sheetData>
  <mergeCells count="15">
    <mergeCell ref="B66:C72"/>
    <mergeCell ref="B74:C75"/>
    <mergeCell ref="B76:D76"/>
    <mergeCell ref="B20:C38"/>
    <mergeCell ref="B40:C49"/>
    <mergeCell ref="B51:C53"/>
    <mergeCell ref="B55:C55"/>
    <mergeCell ref="B59:C59"/>
    <mergeCell ref="B61:C62"/>
    <mergeCell ref="B15:C18"/>
    <mergeCell ref="B3:Q3"/>
    <mergeCell ref="B4:Q4"/>
    <mergeCell ref="B5:Q5"/>
    <mergeCell ref="B10:C11"/>
    <mergeCell ref="B13:C13"/>
  </mergeCells>
  <pageMargins left="0.25" right="0.25" top="0.75" bottom="0.75" header="0.3" footer="0.3"/>
  <pageSetup paperSize="9" scale="50" fitToHeight="0" orientation="landscape" r:id="rId1"/>
  <rowBreaks count="1" manualBreakCount="1">
    <brk id="38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первичный</vt:lpstr>
      <vt:lpstr>1</vt:lpstr>
      <vt:lpstr>2</vt:lpstr>
      <vt:lpstr>3</vt:lpstr>
      <vt:lpstr>4</vt:lpstr>
      <vt:lpstr>5</vt:lpstr>
      <vt:lpstr>6</vt:lpstr>
      <vt:lpstr>7</vt:lpstr>
      <vt:lpstr>'3'!Область_печати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2024-12-11T07:34:32Z</cp:lastPrinted>
  <dcterms:created xsi:type="dcterms:W3CDTF">2006-09-28T05:33:00Z</dcterms:created>
  <dcterms:modified xsi:type="dcterms:W3CDTF">2024-12-13T12:52:46Z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E7A81375643340069B45A1212D3EF728</vt:lpwstr>
  </property>
  <property fmtid="{D5CDD505-2E9C-101B-9397-08002B2CF9AE}" pid="3" name="KSOProductBuildVer">
    <vt:lpwstr>1049-11.2.0.11537</vt:lpwstr>
  </property>
</Properties>
</file>