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85" yWindow="-150" windowWidth="13215" windowHeight="12555" activeTab="2"/>
  </bookViews>
  <sheets>
    <sheet name="Титульный лист" sheetId="2" r:id="rId1"/>
    <sheet name="Первый раздел" sheetId="1" r:id="rId2"/>
    <sheet name="Второй раздел" sheetId="3" r:id="rId3"/>
  </sheets>
  <definedNames>
    <definedName name="_xlnm.Print_Area" localSheetId="1">'Первый раздел'!$A$1:$I$182</definedName>
  </definedNames>
  <calcPr calcId="124519" refMode="R1C1"/>
</workbook>
</file>

<file path=xl/calcChain.xml><?xml version="1.0" encoding="utf-8"?>
<calcChain xmlns="http://schemas.openxmlformats.org/spreadsheetml/2006/main">
  <c r="F67" i="1"/>
  <c r="N59"/>
  <c r="F42"/>
  <c r="F92"/>
  <c r="F82"/>
  <c r="F70"/>
  <c r="F69"/>
  <c r="F73"/>
  <c r="F143"/>
  <c r="F65"/>
  <c r="N13"/>
  <c r="G148"/>
  <c r="H148"/>
  <c r="F148"/>
  <c r="F18" i="3"/>
  <c r="F138" i="1"/>
  <c r="F146"/>
  <c r="F28"/>
  <c r="G71"/>
  <c r="H71"/>
  <c r="I71"/>
  <c r="F76"/>
  <c r="F71" s="1"/>
  <c r="F145"/>
  <c r="F131"/>
  <c r="F18" l="1"/>
  <c r="P4" l="1"/>
  <c r="P3"/>
  <c r="N57"/>
  <c r="N58" s="1"/>
  <c r="N56"/>
  <c r="N10" l="1"/>
  <c r="N11" s="1"/>
  <c r="N12" s="1"/>
  <c r="N138"/>
  <c r="N134"/>
  <c r="N133"/>
  <c r="N130"/>
  <c r="N128"/>
  <c r="N123"/>
  <c r="N44"/>
  <c r="N43"/>
  <c r="N9" l="1"/>
  <c r="F29" l="1"/>
  <c r="F133" l="1"/>
  <c r="F130"/>
  <c r="F40" l="1"/>
  <c r="F62"/>
  <c r="F60" s="1"/>
  <c r="F89"/>
  <c r="G19" i="3"/>
  <c r="H19"/>
  <c r="F19"/>
  <c r="G16"/>
  <c r="H16"/>
  <c r="F16"/>
  <c r="H28" i="1"/>
  <c r="G28"/>
  <c r="G29"/>
  <c r="H29"/>
  <c r="G21"/>
  <c r="H21"/>
  <c r="F21"/>
  <c r="G139"/>
  <c r="H139"/>
  <c r="F139"/>
  <c r="F128" s="1"/>
  <c r="F152"/>
  <c r="G152"/>
  <c r="H152"/>
  <c r="F158"/>
  <c r="G158"/>
  <c r="H158"/>
  <c r="H26" l="1"/>
  <c r="G26"/>
  <c r="F26"/>
  <c r="F125"/>
  <c r="F110" l="1"/>
  <c r="F106" s="1"/>
  <c r="F103"/>
  <c r="G62"/>
  <c r="G60" s="1"/>
  <c r="H62"/>
  <c r="H60" s="1"/>
  <c r="G94"/>
  <c r="H94"/>
  <c r="F94"/>
  <c r="G77"/>
  <c r="H77"/>
  <c r="F77"/>
  <c r="G80"/>
  <c r="H80"/>
  <c r="F80"/>
  <c r="G89"/>
  <c r="H89"/>
  <c r="G98"/>
  <c r="H98"/>
  <c r="F98"/>
  <c r="G103"/>
  <c r="H103"/>
  <c r="G110"/>
  <c r="G106" s="1"/>
  <c r="H110"/>
  <c r="H106" s="1"/>
  <c r="G121"/>
  <c r="G120" s="1"/>
  <c r="H121"/>
  <c r="H120" s="1"/>
  <c r="F121"/>
  <c r="F120" s="1"/>
  <c r="G113"/>
  <c r="H113"/>
  <c r="F113"/>
  <c r="F123"/>
  <c r="F8" i="3" s="1"/>
  <c r="G125" i="1"/>
  <c r="H125"/>
  <c r="H128"/>
  <c r="G163"/>
  <c r="H163"/>
  <c r="F163"/>
  <c r="F53"/>
  <c r="F12"/>
  <c r="F58" l="1"/>
  <c r="H123"/>
  <c r="H8" i="3" s="1"/>
  <c r="H7" s="1"/>
  <c r="G128" i="1"/>
  <c r="G123" s="1"/>
  <c r="G8" i="3" s="1"/>
  <c r="G7" s="1"/>
  <c r="G37" s="1"/>
  <c r="H87" i="1"/>
  <c r="H85" s="1"/>
  <c r="G87"/>
  <c r="G85" s="1"/>
  <c r="H58"/>
  <c r="G58"/>
  <c r="F87"/>
  <c r="F85" s="1"/>
  <c r="G12"/>
  <c r="H12"/>
  <c r="F32"/>
  <c r="F19" s="1"/>
  <c r="G32"/>
  <c r="H32"/>
  <c r="G36"/>
  <c r="H36"/>
  <c r="F36"/>
  <c r="G40"/>
  <c r="H40"/>
  <c r="F47"/>
  <c r="H47"/>
  <c r="G47"/>
  <c r="G50"/>
  <c r="H50"/>
  <c r="F50"/>
  <c r="G53"/>
  <c r="H53"/>
  <c r="F16" l="1"/>
  <c r="F10" s="1"/>
  <c r="O13" s="1"/>
  <c r="P5"/>
  <c r="P2" s="1"/>
  <c r="G32" i="3"/>
  <c r="G29" s="1"/>
  <c r="H32"/>
  <c r="H29" s="1"/>
  <c r="H56" i="1"/>
  <c r="G56"/>
  <c r="G19"/>
  <c r="G16" s="1"/>
  <c r="G10" s="1"/>
  <c r="H19"/>
  <c r="H16" s="1"/>
  <c r="H10" s="1"/>
  <c r="F56"/>
  <c r="O59" s="1"/>
  <c r="Q2" l="1"/>
  <c r="F167"/>
  <c r="H167"/>
  <c r="G167"/>
  <c r="F7" i="3"/>
  <c r="F37" s="1"/>
  <c r="F38" s="1"/>
  <c r="F32" l="1"/>
  <c r="F29" s="1"/>
</calcChain>
</file>

<file path=xl/sharedStrings.xml><?xml version="1.0" encoding="utf-8"?>
<sst xmlns="http://schemas.openxmlformats.org/spreadsheetml/2006/main" count="1026" uniqueCount="490">
  <si>
    <t xml:space="preserve">Раздел 1. Поступления и выплаты </t>
  </si>
  <si>
    <t>Наименование показателя</t>
  </si>
  <si>
    <t>Код строки</t>
  </si>
  <si>
    <t>Сумма, руб.</t>
  </si>
  <si>
    <t>000 00 1</t>
  </si>
  <si>
    <t>Х</t>
  </si>
  <si>
    <t>000 00 2</t>
  </si>
  <si>
    <t>100 00 0</t>
  </si>
  <si>
    <t>100</t>
  </si>
  <si>
    <t>в том числе</t>
  </si>
  <si>
    <t>Доходы от собственности, всего</t>
  </si>
  <si>
    <t>110 00 0</t>
  </si>
  <si>
    <t>110</t>
  </si>
  <si>
    <t>120</t>
  </si>
  <si>
    <t>доходы от операционной аренды</t>
  </si>
  <si>
    <t>111 00 0</t>
  </si>
  <si>
    <t>111</t>
  </si>
  <si>
    <t>121</t>
  </si>
  <si>
    <t>112 00 0</t>
  </si>
  <si>
    <t>129</t>
  </si>
  <si>
    <t>Доходы от оказания  услуг (работ), компенсации затрат учреждений, всего</t>
  </si>
  <si>
    <t>120 00 0</t>
  </si>
  <si>
    <t>130</t>
  </si>
  <si>
    <t xml:space="preserve">субсидии на финансовое обеспечение выполнения государственного задания </t>
  </si>
  <si>
    <t>121 00 0</t>
  </si>
  <si>
    <t>131</t>
  </si>
  <si>
    <r>
      <t xml:space="preserve">Доходы от оказания услуг (выполнения работ) на платной основе
</t>
    </r>
    <r>
      <rPr>
        <b/>
        <sz val="10"/>
        <color indexed="62"/>
        <rFont val="Times New Roman"/>
        <family val="1"/>
        <charset val="204"/>
      </rPr>
      <t/>
    </r>
  </si>
  <si>
    <t>122 00 0</t>
  </si>
  <si>
    <t>из них:</t>
  </si>
  <si>
    <t>доходы от образовательной деятельности всего</t>
  </si>
  <si>
    <t>122 01 0</t>
  </si>
  <si>
    <t>122</t>
  </si>
  <si>
    <t>…..</t>
  </si>
  <si>
    <t>122 01 1</t>
  </si>
  <si>
    <t>123</t>
  </si>
  <si>
    <t>доходы от прочих видов деятельности, всего</t>
  </si>
  <si>
    <t>122 02 0</t>
  </si>
  <si>
    <t>122 02 1</t>
  </si>
  <si>
    <t>доходы от компенсации затрат</t>
  </si>
  <si>
    <t>122 03 0</t>
  </si>
  <si>
    <t>134</t>
  </si>
  <si>
    <t>доходы по условным арендным платежам</t>
  </si>
  <si>
    <t>122 04 0</t>
  </si>
  <si>
    <t>124</t>
  </si>
  <si>
    <t>135</t>
  </si>
  <si>
    <t xml:space="preserve">доходы от компенсации затрат (расходов) по оплате коммунальных услуг, а также иные доходы, поступающие в порядке возмещения затрат (расходов), понесенных в связи с содержанием имущества, находящегося в аренде, в безвозмездном пользовании в соответствии с договором аренды или договором безвозмездного пользования.    </t>
  </si>
  <si>
    <t>122 04 1</t>
  </si>
  <si>
    <t>126</t>
  </si>
  <si>
    <t>122 04 2</t>
  </si>
  <si>
    <t xml:space="preserve">Доходы от штрафов, пеней, иных сумм принудительного изъятия, всего
</t>
  </si>
  <si>
    <t>130 00 0</t>
  </si>
  <si>
    <t>140</t>
  </si>
  <si>
    <t>доходы от штрафных санкций за нарушение законодательства о закупках и нарушение условий контрактов (договоров)</t>
  </si>
  <si>
    <t>131 00 0</t>
  </si>
  <si>
    <t>141</t>
  </si>
  <si>
    <t>132 00 0</t>
  </si>
  <si>
    <t>Безвозмездные денежные поступления, всего</t>
  </si>
  <si>
    <t>140 00 0</t>
  </si>
  <si>
    <t>150</t>
  </si>
  <si>
    <t>150 00 0</t>
  </si>
  <si>
    <t>180</t>
  </si>
  <si>
    <t>целевые субсидии</t>
  </si>
  <si>
    <t>151 00 0</t>
  </si>
  <si>
    <t>152</t>
  </si>
  <si>
    <t>162</t>
  </si>
  <si>
    <t xml:space="preserve">Доходы от операций с активами, всего                         </t>
  </si>
  <si>
    <t>190 00 0</t>
  </si>
  <si>
    <t>191 00 0</t>
  </si>
  <si>
    <t>из них:
увеличение остатков денежных средств за счет возврата дебиторской задолженности прошлых лет</t>
  </si>
  <si>
    <t>510</t>
  </si>
  <si>
    <t>РАСХОДЫ, ВСЕГО:</t>
  </si>
  <si>
    <t>200 00 0</t>
  </si>
  <si>
    <t>200</t>
  </si>
  <si>
    <t>в том числе:</t>
  </si>
  <si>
    <t>Выплаты персоналу, всего</t>
  </si>
  <si>
    <t>210 00 0</t>
  </si>
  <si>
    <t>210</t>
  </si>
  <si>
    <t>фонд оплаты труда</t>
  </si>
  <si>
    <t>211 00 0</t>
  </si>
  <si>
    <t>211</t>
  </si>
  <si>
    <t>заработная плата</t>
  </si>
  <si>
    <t>211 01 0</t>
  </si>
  <si>
    <t xml:space="preserve">       - АУП</t>
  </si>
  <si>
    <t>211 01 1</t>
  </si>
  <si>
    <t>211 01 2</t>
  </si>
  <si>
    <t>211 01 4</t>
  </si>
  <si>
    <t xml:space="preserve">       - вспомогательный персонал</t>
  </si>
  <si>
    <t>211 01 5</t>
  </si>
  <si>
    <t xml:space="preserve">       - обслуживающий персонал</t>
  </si>
  <si>
    <t xml:space="preserve">социальные пособия и компенсации персоналу в денежной форме
</t>
  </si>
  <si>
    <t>211 02 0</t>
  </si>
  <si>
    <t>прочие выплаты персоналу, в том числе компенсационного характера</t>
  </si>
  <si>
    <t>212 00 0</t>
  </si>
  <si>
    <t>212</t>
  </si>
  <si>
    <t>112</t>
  </si>
  <si>
    <t>212 01 0</t>
  </si>
  <si>
    <t>214</t>
  </si>
  <si>
    <t>иные выплаты, за исключением фонда оплаты труда учреждения, для выполнения отдельных полномочий</t>
  </si>
  <si>
    <t>213 00 0</t>
  </si>
  <si>
    <t>213</t>
  </si>
  <si>
    <t>113</t>
  </si>
  <si>
    <t>213 01 0</t>
  </si>
  <si>
    <t>Взносы по обязательному социальному страхованию на выплаты по оплате труда работников и иные выплаты работникам учреждений, всего</t>
  </si>
  <si>
    <t>214 00 0</t>
  </si>
  <si>
    <t>119</t>
  </si>
  <si>
    <t>214 01 0</t>
  </si>
  <si>
    <t>на иные выплаты работникам</t>
  </si>
  <si>
    <t>214 02 0</t>
  </si>
  <si>
    <t>214 03 0</t>
  </si>
  <si>
    <t>Социальные и иные выплаты населению, всего</t>
  </si>
  <si>
    <t>220 00 0</t>
  </si>
  <si>
    <t>220</t>
  </si>
  <si>
    <t>300</t>
  </si>
  <si>
    <t>221 00 0</t>
  </si>
  <si>
    <t>320</t>
  </si>
  <si>
    <t>пособия, компенсации и иные социальные выплаты гражданам, кроме публичных нормативных обязательств</t>
  </si>
  <si>
    <t>221 01 0</t>
  </si>
  <si>
    <t>221</t>
  </si>
  <si>
    <t>321</t>
  </si>
  <si>
    <t xml:space="preserve">приобретение товаров, работ, услуг в пользу граждан в целях их социального обеспечения
</t>
  </si>
  <si>
    <t>222 00 0</t>
  </si>
  <si>
    <t>222</t>
  </si>
  <si>
    <t>323</t>
  </si>
  <si>
    <t>222 01 0</t>
  </si>
  <si>
    <t>стипендии</t>
  </si>
  <si>
    <t>223 00 0</t>
  </si>
  <si>
    <t>223</t>
  </si>
  <si>
    <t>340</t>
  </si>
  <si>
    <t>премии и гранты (отдельным гражданам)</t>
  </si>
  <si>
    <t>224 00 0</t>
  </si>
  <si>
    <t>224</t>
  </si>
  <si>
    <t>350</t>
  </si>
  <si>
    <t>иные выплаты населению</t>
  </si>
  <si>
    <t>225 00 0</t>
  </si>
  <si>
    <t>360</t>
  </si>
  <si>
    <t>Предоставление субсидий бюджетным, автономным учреждениям и иным некоммерческим организациям</t>
  </si>
  <si>
    <t>600</t>
  </si>
  <si>
    <t>Уплата налогов, сборов и иных платежей</t>
  </si>
  <si>
    <t>230 00 0</t>
  </si>
  <si>
    <t>240</t>
  </si>
  <si>
    <t>850</t>
  </si>
  <si>
    <t xml:space="preserve">уплата налога на имущество организаций и земельного налога
</t>
  </si>
  <si>
    <t>231 00 0</t>
  </si>
  <si>
    <t>241</t>
  </si>
  <si>
    <t>851</t>
  </si>
  <si>
    <t xml:space="preserve">иные налоги (включаемые в состав расходов) в бюджеты бюджетной системы Российской Федерации, а также государственная пошлина
</t>
  </si>
  <si>
    <t>232 00 0</t>
  </si>
  <si>
    <t>242</t>
  </si>
  <si>
    <t>852</t>
  </si>
  <si>
    <t>уплата штафов (в том числе административных), пеней, иных платежей</t>
  </si>
  <si>
    <t>233 00 0</t>
  </si>
  <si>
    <t>243</t>
  </si>
  <si>
    <t>853</t>
  </si>
  <si>
    <t>233 01 0</t>
  </si>
  <si>
    <t>Прочие выплаты (кроме выплат на закупку товаров, работ, услуг)</t>
  </si>
  <si>
    <t>240 00 0</t>
  </si>
  <si>
    <t>исполнение судебных актов Российской Федерации и мировых соглашений по возмещению вреда, причиненного в результате деятельности учреждения</t>
  </si>
  <si>
    <t>241 00 0</t>
  </si>
  <si>
    <t>831</t>
  </si>
  <si>
    <t>250 00 0</t>
  </si>
  <si>
    <t>250</t>
  </si>
  <si>
    <t>Закупку товаров, работ, услуг в целях капитального ремонта государственного (муниципального) имущества</t>
  </si>
  <si>
    <t>251 00 0</t>
  </si>
  <si>
    <t>251</t>
  </si>
  <si>
    <t>Прочую закупку товаров,
работ и услуг, всего</t>
  </si>
  <si>
    <t>252</t>
  </si>
  <si>
    <t>244</t>
  </si>
  <si>
    <t>увеличение стоимости материальных запасов</t>
  </si>
  <si>
    <t>Капитальные вложения в объекты государственной собственности</t>
  </si>
  <si>
    <t>260 00 0</t>
  </si>
  <si>
    <t>400</t>
  </si>
  <si>
    <t xml:space="preserve">Приобретение объектов недвижимого имущества государственными  бюджетными и автономными учреждениями
</t>
  </si>
  <si>
    <t>406</t>
  </si>
  <si>
    <t>407</t>
  </si>
  <si>
    <t xml:space="preserve">280 00 0 </t>
  </si>
  <si>
    <t>300 00 0</t>
  </si>
  <si>
    <t>300 02 0</t>
  </si>
  <si>
    <t>300 03 0</t>
  </si>
  <si>
    <t>400 00 0</t>
  </si>
  <si>
    <t>возврат в бюджет средств субсидии</t>
  </si>
  <si>
    <t>400 01 0</t>
  </si>
  <si>
    <t>УТВЕРЖДАЮ</t>
  </si>
  <si>
    <t>(наименование должности уполномоченного лица)</t>
  </si>
  <si>
    <t>МП</t>
  </si>
  <si>
    <t>(подпись, расшифровка подписи)</t>
  </si>
  <si>
    <t>«</t>
  </si>
  <si>
    <t>»</t>
  </si>
  <si>
    <t xml:space="preserve"> г.</t>
  </si>
  <si>
    <t>и 20</t>
  </si>
  <si>
    <t>Коды</t>
  </si>
  <si>
    <t>Дата</t>
  </si>
  <si>
    <t>Орган, осуществляющий  функции и полномочия учредителя</t>
  </si>
  <si>
    <t xml:space="preserve">По Сводному реестру
</t>
  </si>
  <si>
    <t>глава по БК</t>
  </si>
  <si>
    <t>801</t>
  </si>
  <si>
    <t>Учреждение</t>
  </si>
  <si>
    <t>ИНН</t>
  </si>
  <si>
    <t>КПП</t>
  </si>
  <si>
    <t>Единица измерения по ОКЕИ</t>
  </si>
  <si>
    <t>383</t>
  </si>
  <si>
    <t>(наименование органа  - учредителя (учреждения)</t>
  </si>
  <si>
    <r>
      <t>иные доходы от собственности</t>
    </r>
    <r>
      <rPr>
        <b/>
        <i/>
        <sz val="10"/>
        <rFont val="Times New Roman"/>
        <family val="1"/>
        <charset val="204"/>
      </rPr>
      <t xml:space="preserve"> </t>
    </r>
  </si>
  <si>
    <t xml:space="preserve">       - педагогические работники</t>
  </si>
  <si>
    <t xml:space="preserve"> из них:</t>
  </si>
  <si>
    <t xml:space="preserve">       -категория работников, подпадающие под  реализацию указов Президента РФ</t>
  </si>
  <si>
    <t>№
п/п</t>
  </si>
  <si>
    <t>Коды
строк</t>
  </si>
  <si>
    <t>Год
начала закупки</t>
  </si>
  <si>
    <t>Сумма</t>
  </si>
  <si>
    <t>за пределами планового периода</t>
  </si>
  <si>
    <t>(текущий финансовый год)</t>
  </si>
  <si>
    <t>(первый год планового периода)</t>
  </si>
  <si>
    <t>(второй год планового периода)</t>
  </si>
  <si>
    <t>1</t>
  </si>
  <si>
    <t>2</t>
  </si>
  <si>
    <t>3</t>
  </si>
  <si>
    <t>4</t>
  </si>
  <si>
    <t>5</t>
  </si>
  <si>
    <t>6</t>
  </si>
  <si>
    <t>7</t>
  </si>
  <si>
    <t>8</t>
  </si>
  <si>
    <t>х</t>
  </si>
  <si>
    <t>1.1</t>
  </si>
  <si>
    <t>1.2</t>
  </si>
  <si>
    <t>1.3</t>
  </si>
  <si>
    <t>1.4</t>
  </si>
  <si>
    <t>1.4.1</t>
  </si>
  <si>
    <t>в том числе:
за счет субсидий, предоставляемых на финансовое обеспечение выполнения государственного (муниципального) задания</t>
  </si>
  <si>
    <t>1.4.1.1</t>
  </si>
  <si>
    <t>в том числе:
в соответствии с Федеральным законом № 44-ФЗ</t>
  </si>
  <si>
    <t>1.4.1.2</t>
  </si>
  <si>
    <t>1.4.2</t>
  </si>
  <si>
    <t>за счет субсидий, предоставляемых в соответствии с абзацем вторым пункта 1 статьи 78.1 Бюджетного кодекса Российской Федерации</t>
  </si>
  <si>
    <t>1.4.2.1</t>
  </si>
  <si>
    <t>1.4.2.2</t>
  </si>
  <si>
    <t>1.4.3</t>
  </si>
  <si>
    <t>1.4.4</t>
  </si>
  <si>
    <t>за счет средств обязательного медицинского страхования</t>
  </si>
  <si>
    <t>1.4.4.1</t>
  </si>
  <si>
    <t>1.4.4.2</t>
  </si>
  <si>
    <t>1.4.5</t>
  </si>
  <si>
    <t>за счет прочих источников финансового обеспечения</t>
  </si>
  <si>
    <t>1.4.5.1</t>
  </si>
  <si>
    <t>1.4.5.2</t>
  </si>
  <si>
    <t>в соответствии с Федеральным законом № 223-ФЗ</t>
  </si>
  <si>
    <t>в том числе по году начала закупки:</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</si>
  <si>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</si>
  <si>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Руководитель учреждения</t>
  </si>
  <si>
    <t>(уполномоченное лицо учреждения)</t>
  </si>
  <si>
    <t>Строительство (реконструкция) объектов недвижимого имущества государственными (муниципальными) бюджетными и автономными учреждениями</t>
  </si>
  <si>
    <t>Исполнитель (должность, ФИО)</t>
  </si>
  <si>
    <t xml:space="preserve"> годов  &lt; 2 &gt; )</t>
  </si>
  <si>
    <r>
      <t xml:space="preserve">СОГЛАСОВАНО    </t>
    </r>
    <r>
      <rPr>
        <b/>
        <sz val="11"/>
        <rFont val="Times New Roman"/>
        <family val="1"/>
        <charset val="204"/>
      </rPr>
      <t>&lt;1&gt;</t>
    </r>
  </si>
  <si>
    <t>Аналитический код &lt; 5 &gt;</t>
  </si>
  <si>
    <t>Остаток средств на начало текущего финансового года &lt; 6 &gt;</t>
  </si>
  <si>
    <t>Остаток средств на конец текущего финансового года &lt; 6 &gt;</t>
  </si>
  <si>
    <t>Расходы на закупку товаров, работ и услуг, всего: &lt; 8 &gt;</t>
  </si>
  <si>
    <t>налог на прибыль &lt; 9 &gt;</t>
  </si>
  <si>
    <t>налог на добавленную стоимость &lt; 9 &gt;</t>
  </si>
  <si>
    <t>прочие налоги, уменьшающие доход  &lt; 9 &gt;</t>
  </si>
  <si>
    <t>Прочие выплаты, всего &lt; 10 &gt;</t>
  </si>
  <si>
    <t>в соответствии с Федеральным законом № 223-ФЗ &lt;15&gt;</t>
  </si>
  <si>
    <r>
      <t>_____</t>
    </r>
    <r>
      <rPr>
        <vertAlign val="superscript"/>
        <sz val="9"/>
        <rFont val="Times New Roman"/>
        <family val="1"/>
        <charset val="204"/>
      </rPr>
      <t>13</t>
    </r>
    <r>
      <rPr>
        <sz val="9"/>
        <color indexed="9"/>
        <rFont val="Times New Roman"/>
        <family val="1"/>
        <charset val="204"/>
      </rPr>
      <t>_</t>
    </r>
    <r>
      <rPr>
        <sz val="9"/>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</si>
  <si>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9"/>
        <rFont val="Times New Roman"/>
        <family val="1"/>
        <charset val="204"/>
      </rPr>
      <t>14</t>
    </r>
    <r>
      <rPr>
        <sz val="9"/>
        <color indexed="9"/>
        <rFont val="Times New Roman"/>
        <family val="1"/>
        <charset val="204"/>
      </rPr>
      <t>_</t>
    </r>
    <r>
      <rPr>
        <sz val="9"/>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</si>
  <si>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9"/>
        <rFont val="Times New Roman"/>
        <family val="1"/>
        <charset val="204"/>
      </rPr>
      <t>15</t>
    </r>
    <r>
      <rPr>
        <sz val="9"/>
        <color indexed="9"/>
        <rFont val="Times New Roman"/>
        <family val="1"/>
        <charset val="204"/>
      </rPr>
      <t>_</t>
    </r>
    <r>
      <rPr>
        <sz val="9"/>
        <rFont val="Times New Roman"/>
        <family val="1"/>
        <charset val="204"/>
      </rPr>
      <t>Государственным бюджетным учреждением показатель не формируется.</t>
    </r>
  </si>
  <si>
    <r>
      <t>_____</t>
    </r>
    <r>
      <rPr>
        <vertAlign val="superscript"/>
        <sz val="9"/>
        <rFont val="Times New Roman"/>
        <family val="1"/>
        <charset val="204"/>
      </rPr>
      <t>16</t>
    </r>
    <r>
      <rPr>
        <sz val="9"/>
        <color indexed="9"/>
        <rFont val="Times New Roman"/>
        <family val="1"/>
        <charset val="204"/>
      </rPr>
      <t>_</t>
    </r>
    <r>
      <rPr>
        <sz val="9"/>
        <rFont val="Times New Roman"/>
        <family val="1"/>
        <charset val="204"/>
      </rPr>
      <t>Указывается сумма закупок товаров, работ, услуг, осуществляемых в соответствии с Федеральным законом № 44-ФЗ.</t>
    </r>
  </si>
  <si>
    <t xml:space="preserve">Главный бухгалтер </t>
  </si>
  <si>
    <t>….</t>
  </si>
  <si>
    <t>Прочие доходы всего</t>
  </si>
  <si>
    <t>142 00 0</t>
  </si>
  <si>
    <t>Безвозмездные перечисления организациям и физическим лицам, всего</t>
  </si>
  <si>
    <t>из них:
гранты, предоставляемые бюджетным учреждениям</t>
  </si>
  <si>
    <t>613</t>
  </si>
  <si>
    <t>гранты, предоставляемые автономным учреждениям</t>
  </si>
  <si>
    <t>242 00 0</t>
  </si>
  <si>
    <t>623</t>
  </si>
  <si>
    <t>гранты, предоставляемые иным некоммерческим организациям (за исключением бюджетных и автономных учреждений)</t>
  </si>
  <si>
    <t>243 00 0</t>
  </si>
  <si>
    <t>634</t>
  </si>
  <si>
    <t>гранты, предоставляемые другим организациям и физическим лицам</t>
  </si>
  <si>
    <t>244 00 0</t>
  </si>
  <si>
    <t>810</t>
  </si>
  <si>
    <t>взносы в международные организации</t>
  </si>
  <si>
    <t>245 00 0</t>
  </si>
  <si>
    <t>862</t>
  </si>
  <si>
    <t>платежи в целях обеспечения реализации соглашений с правительствами иностранных государств и международными организациями</t>
  </si>
  <si>
    <t>246 00 0</t>
  </si>
  <si>
    <t>863</t>
  </si>
  <si>
    <t>4.1</t>
  </si>
  <si>
    <t>в том числе:
в соответствии с Федеральным законом N 44-ФЗ</t>
  </si>
  <si>
    <t>1.3.1</t>
  </si>
  <si>
    <t>в соответствии с Федеральным законом N 223-ФЗ</t>
  </si>
  <si>
    <t>1.3.2</t>
  </si>
  <si>
    <t>(подпись)</t>
  </si>
  <si>
    <t>(расшифровка подписи)</t>
  </si>
  <si>
    <t>261 00 0</t>
  </si>
  <si>
    <t>261 01 0</t>
  </si>
  <si>
    <t>262 00 0</t>
  </si>
  <si>
    <t>262 11 0</t>
  </si>
  <si>
    <t>262 11 1</t>
  </si>
  <si>
    <t>270 00 0</t>
  </si>
  <si>
    <t>270 01 0</t>
  </si>
  <si>
    <t>270 02 0</t>
  </si>
  <si>
    <t xml:space="preserve">290 00 0 </t>
  </si>
  <si>
    <t>260 10 0</t>
  </si>
  <si>
    <t>260 20 0</t>
  </si>
  <si>
    <t>260 30 0</t>
  </si>
  <si>
    <t>260 31 0</t>
  </si>
  <si>
    <t>260 31 1</t>
  </si>
  <si>
    <t>260 32 0</t>
  </si>
  <si>
    <t>260 40 0</t>
  </si>
  <si>
    <t>260 41 0</t>
  </si>
  <si>
    <t>260 41 1</t>
  </si>
  <si>
    <t>260 41 2</t>
  </si>
  <si>
    <t>260 42 0</t>
  </si>
  <si>
    <t>260 42 1</t>
  </si>
  <si>
    <t>260 42 1.1</t>
  </si>
  <si>
    <t>260 42 2</t>
  </si>
  <si>
    <t>260 43 0</t>
  </si>
  <si>
    <t>260 43 0.1</t>
  </si>
  <si>
    <t>260 44 0</t>
  </si>
  <si>
    <t>260 44 1</t>
  </si>
  <si>
    <t>260 44 2</t>
  </si>
  <si>
    <t>260 45 0</t>
  </si>
  <si>
    <t>260 45 1</t>
  </si>
  <si>
    <t>260 45 1.1</t>
  </si>
  <si>
    <t>260 50 0</t>
  </si>
  <si>
    <t>260 51 0</t>
  </si>
  <si>
    <t>260 60 0</t>
  </si>
  <si>
    <t>260 61 0</t>
  </si>
  <si>
    <r>
      <t>_____</t>
    </r>
    <r>
      <rPr>
        <vertAlign val="superscript"/>
        <sz val="9"/>
        <rFont val="Times New Roman"/>
        <family val="1"/>
        <charset val="204"/>
      </rPr>
      <t>12</t>
    </r>
    <r>
      <rPr>
        <sz val="9"/>
        <color indexed="9"/>
        <rFont val="Times New Roman"/>
        <family val="1"/>
        <charset val="204"/>
      </rPr>
      <t>_</t>
    </r>
    <r>
      <rPr>
        <sz val="9"/>
        <rFont val="Times New Roman"/>
        <family val="1"/>
        <charset val="204"/>
      </rPr>
      <t>Плановые показатели выплат на закупку товаров, работ, услуг по строке 260 00 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260 10 0 и 260 20 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260 30 0) и планируемым к заключению в соответствующем финансовом году (строка 260 40 0) и должны соответствовать показателям соответствующих граф по строке 260 00 0 Раздела 1 "Поступления и выплаты" Плана.</t>
    </r>
  </si>
  <si>
    <r>
      <t>_____</t>
    </r>
    <r>
      <rPr>
        <vertAlign val="superscript"/>
        <sz val="9"/>
        <rFont val="Times New Roman"/>
        <family val="1"/>
        <charset val="204"/>
      </rPr>
      <t>17</t>
    </r>
    <r>
      <rPr>
        <sz val="9"/>
        <color indexed="9"/>
        <rFont val="Times New Roman"/>
        <family val="1"/>
        <charset val="204"/>
      </rPr>
      <t>_</t>
    </r>
    <r>
      <rPr>
        <sz val="9"/>
        <rFont val="Times New Roman"/>
        <family val="1"/>
        <charset val="204"/>
      </rPr>
      <t>Плановые показатели выплат на закупку товаров, работ, услуг по строке 260 50 0 государственного (муниципального) бюджетного учреждения должен быть не менее суммы показателей строк 26041 0, 260 42 0, 260 43 0, 260 44 0 по соответствующей графе, государственного автономного учреждения - не менее показателя строки 26 43 0 по соответствующей графе.</t>
    </r>
  </si>
  <si>
    <t>на выплаты по оплате труда</t>
  </si>
  <si>
    <t>Выплаты, уменьшающие доход, всего &lt; 9 &gt;</t>
  </si>
  <si>
    <r>
      <t>_____</t>
    </r>
    <r>
      <rPr>
        <vertAlign val="superscript"/>
        <sz val="9"/>
        <rFont val="Times New Roman"/>
        <family val="1"/>
        <charset val="204"/>
      </rPr>
      <t xml:space="preserve">3  </t>
    </r>
    <r>
      <rPr>
        <sz val="9"/>
        <rFont val="Times New Roman"/>
        <family val="1"/>
        <charset val="204"/>
      </rPr>
      <t>Указывается дата подписания Плана</t>
    </r>
  </si>
  <si>
    <t>Раздел 2. Сведения по выплатам на закупки товаров, работ, услуг &lt; 11&gt;</t>
  </si>
  <si>
    <t>Выплаты на закупку товаров, работ, услуг, всего &lt;12&gt;</t>
  </si>
  <si>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  &lt;13&gt;</t>
  </si>
  <si>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&lt;13&gt;</t>
  </si>
  <si>
    <t>по контрактам (договорам), заключенным до начала текущего финансового года с учетом требований Федерального закона № 44-ФЗ и Федерального закона № 223-ФЗ  &lt;14&gt;</t>
  </si>
  <si>
    <t>из них &lt;11.1&gt;:</t>
  </si>
  <si>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&lt;14&gt;</t>
  </si>
  <si>
    <t>в соответствии с Федеральным законом № 223-ФЗ  &lt;15&gt;</t>
  </si>
  <si>
    <t>за счет субсидий, предоставляемых на осуществление капитальных вложений  &lt;16&gt;</t>
  </si>
  <si>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&lt;17&gt;</t>
  </si>
  <si>
    <r>
      <t>_____</t>
    </r>
    <r>
      <rPr>
        <vertAlign val="superscript"/>
        <sz val="9"/>
        <rFont val="Times New Roman"/>
        <family val="1"/>
        <charset val="204"/>
      </rPr>
      <t>11</t>
    </r>
    <r>
      <rPr>
        <sz val="9"/>
        <color indexed="9"/>
        <rFont val="Times New Roman"/>
        <family val="1"/>
        <charset val="204"/>
      </rPr>
      <t>_</t>
    </r>
    <r>
      <rPr>
        <sz val="9"/>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</si>
  <si>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t>Код по бюджетной классификации Российской Федерации &lt;4&gt;</t>
  </si>
  <si>
    <t>198 00 0</t>
  </si>
  <si>
    <t>198 01 0</t>
  </si>
  <si>
    <t>198 02 0</t>
  </si>
  <si>
    <t xml:space="preserve">Прочие поступления, всего &lt; 7 &gt; </t>
  </si>
  <si>
    <t>ДОХОДЫ, всего:</t>
  </si>
  <si>
    <t>251 01 0</t>
  </si>
  <si>
    <t>300 01 0</t>
  </si>
  <si>
    <t>262 01 0</t>
  </si>
  <si>
    <t>социальные выплаты гражданам, кроме публичных нормативных социальных выплат</t>
  </si>
  <si>
    <t>пособия по социальной помощи населению в натуральной форме</t>
  </si>
  <si>
    <t>221 02 0</t>
  </si>
  <si>
    <t>221 02 1</t>
  </si>
  <si>
    <t>221 02 2</t>
  </si>
  <si>
    <t>225 01 0</t>
  </si>
  <si>
    <t>211 01 2.1</t>
  </si>
  <si>
    <t>Закупка энергетических ресурсов</t>
  </si>
  <si>
    <t>263 00 0</t>
  </si>
  <si>
    <t>247</t>
  </si>
  <si>
    <t>260 32 1</t>
  </si>
  <si>
    <t>260 42 2.1</t>
  </si>
  <si>
    <t>260 45 2</t>
  </si>
  <si>
    <t>260 45 2.1</t>
  </si>
  <si>
    <r>
      <rPr>
        <vertAlign val="superscript"/>
        <sz val="9"/>
        <rFont val="Times New Roman"/>
        <family val="1"/>
        <charset val="204"/>
      </rPr>
      <t xml:space="preserve">           11.1  </t>
    </r>
    <r>
      <rPr>
        <sz val="9"/>
        <rFont val="Times New Roman"/>
        <family val="1"/>
        <charset val="204"/>
      </rPr>
      <t xml:space="preserve">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N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N 20, ст. 2817; N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26320,26421,26422, 26430, 26451 и 26452Раздела 2 "Сведения по выплатам на закупку товаров, работ, услуг" </t>
    </r>
    <r>
      <rPr>
        <b/>
        <sz val="9"/>
        <rFont val="Times New Roman"/>
        <family val="1"/>
        <charset val="204"/>
      </rPr>
      <t>детализируются по коду целевой статьи (8 - 17 разряды кода классификации расходов бюджетов, при этом в рамках реализации регионального проекта в 8 - 10 разрядах могут указываться нули).</t>
    </r>
  </si>
  <si>
    <t xml:space="preserve">на 2021г. текущий финансовый год </t>
  </si>
  <si>
    <t xml:space="preserve">на 2022г. первый год планового периода </t>
  </si>
  <si>
    <t xml:space="preserve">на 2023г. второй год планового периода </t>
  </si>
  <si>
    <t>Директор</t>
  </si>
  <si>
    <t>Т.С. Колобук</t>
  </si>
  <si>
    <t>План финансово-хозяйственной деятельности на 2021г.</t>
  </si>
  <si>
    <t>(на 2021</t>
  </si>
  <si>
    <t>23</t>
  </si>
  <si>
    <t>86200073</t>
  </si>
  <si>
    <t>86242541</t>
  </si>
  <si>
    <t>1007018256</t>
  </si>
  <si>
    <t>100701001</t>
  </si>
  <si>
    <t>123 01 2</t>
  </si>
  <si>
    <t>124 01 3</t>
  </si>
  <si>
    <t>Оказание платных образовательных услуг - курсы</t>
  </si>
  <si>
    <t>Оказание платных образовательных услуг - очное образование</t>
  </si>
  <si>
    <t>Оказание платных образовательных услуг - заочное образование</t>
  </si>
  <si>
    <t>123 02 2</t>
  </si>
  <si>
    <t>124 02 3</t>
  </si>
  <si>
    <t>доходы от поступления платы за проживание в общежитии</t>
  </si>
  <si>
    <t>Оказание услуги общественного питания</t>
  </si>
  <si>
    <t>СТО Авто эксперт</t>
  </si>
  <si>
    <t>социальные пособия и компенсации персоналу в денежной форме</t>
  </si>
  <si>
    <t>иные выплаты текущего характера физическим лицам</t>
  </si>
  <si>
    <t>налоги, пошлины и сборы</t>
  </si>
  <si>
    <t>291</t>
  </si>
  <si>
    <t>Штрафы за нарушение законодательства о закупках и нарушение условий контрактов (договоров)</t>
  </si>
  <si>
    <t>293</t>
  </si>
  <si>
    <t>услуги связи</t>
  </si>
  <si>
    <t xml:space="preserve">транспортные услуги </t>
  </si>
  <si>
    <t>коммунальные услуги</t>
  </si>
  <si>
    <t>работы, услуги по содержанию имущества</t>
  </si>
  <si>
    <t>прочие работы, услуги</t>
  </si>
  <si>
    <t>страхование</t>
  </si>
  <si>
    <t>Услуги, работы для целей капитальных вложений</t>
  </si>
  <si>
    <t>иные выплаты текущего характера организациям</t>
  </si>
  <si>
    <t>увеличение стоимости основных средств</t>
  </si>
  <si>
    <t>225</t>
  </si>
  <si>
    <t>226</t>
  </si>
  <si>
    <t>227</t>
  </si>
  <si>
    <t>228</t>
  </si>
  <si>
    <t>297</t>
  </si>
  <si>
    <t>310</t>
  </si>
  <si>
    <t>увеличение стоимости лекарственных препаратов и материалов, применяемых в медицинских целях</t>
  </si>
  <si>
    <t>увеличение стоимости продуктов питания</t>
  </si>
  <si>
    <t>увеличение стоимости горюче-смазочных материалов</t>
  </si>
  <si>
    <t>262 11 3</t>
  </si>
  <si>
    <t>увеличение стоимости строительных материалов</t>
  </si>
  <si>
    <t>262 11 4</t>
  </si>
  <si>
    <t>увеличение стоимости мягкого инвентаря</t>
  </si>
  <si>
    <t>262 11 5</t>
  </si>
  <si>
    <t>увеличение стоимости прочих оборотных запасов (материалов)</t>
  </si>
  <si>
    <t>262 11 6</t>
  </si>
  <si>
    <t>увеличение стоимости прочих материальных запасов однократного применения</t>
  </si>
  <si>
    <t>262 11 7</t>
  </si>
  <si>
    <t>341</t>
  </si>
  <si>
    <t>342</t>
  </si>
  <si>
    <t>343</t>
  </si>
  <si>
    <t>344</t>
  </si>
  <si>
    <t>345</t>
  </si>
  <si>
    <t>346</t>
  </si>
  <si>
    <t>349</t>
  </si>
  <si>
    <r>
      <t>_____</t>
    </r>
    <r>
      <rPr>
        <vertAlign val="superscript"/>
        <sz val="9"/>
        <rFont val="Times New Roman"/>
        <family val="1"/>
        <charset val="204"/>
      </rPr>
      <t>1</t>
    </r>
    <r>
      <rPr>
        <sz val="9"/>
        <rFont val="Times New Roman"/>
        <family val="1"/>
        <charset val="204"/>
      </rPr>
      <t>_ согласование плана финансово-хозяйственной деятелности автономных учреждений</t>
    </r>
  </si>
  <si>
    <r>
      <t>_____</t>
    </r>
    <r>
      <rPr>
        <vertAlign val="superscript"/>
        <sz val="9"/>
        <rFont val="Times New Roman"/>
        <family val="1"/>
        <charset val="204"/>
      </rPr>
      <t>2</t>
    </r>
    <r>
      <rPr>
        <sz val="9"/>
        <rFont val="Times New Roman"/>
        <family val="1"/>
        <charset val="204"/>
      </rPr>
      <t>_В случае утверждения закона (решения) о бюджете на текущий финансовый год и плановый период.</t>
    </r>
  </si>
  <si>
    <r>
      <t>_____</t>
    </r>
    <r>
      <rPr>
        <vertAlign val="superscript"/>
        <sz val="9"/>
        <rFont val="Times New Roman"/>
        <family val="1"/>
        <charset val="204"/>
      </rPr>
      <t>4</t>
    </r>
    <r>
      <rPr>
        <sz val="9"/>
        <rFont val="Times New Roman"/>
        <family val="1"/>
        <charset val="204"/>
      </rPr>
      <t>_В графе 3 отражаются:</t>
    </r>
  </si>
  <si>
    <t>_____по строкам 110 00 0 - 190 00 0 - коды аналитической группы подвида доходов бюджетов классификации доходов бюджетов;</t>
  </si>
  <si>
    <t>_____по строкам 190 80 0 - 190 90 0 - коды аналитической группы вида источников финансирования дефицитов бюджетов классификации источников финансирования дефицитов бюджетов;</t>
  </si>
  <si>
    <t>_____по строкам 210 00 0 - 290 00 0 - коды видов расходов бюджетов классификации расходов бюджетов;</t>
  </si>
  <si>
    <t>_____по строкам 300 00 0 - 300 04 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</si>
  <si>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_____по строкам 400 00 0 - 400 40 0- коды аналитической группы вида источников финансирования дефицитов бюджетов классификации источников финансирования дефицитов бюджетов.</t>
  </si>
  <si>
    <r>
      <t>_____</t>
    </r>
    <r>
      <rPr>
        <vertAlign val="superscript"/>
        <sz val="9"/>
        <rFont val="Times New Roman"/>
        <family val="1"/>
        <charset val="204"/>
      </rPr>
      <t>5</t>
    </r>
    <r>
      <rPr>
        <sz val="9"/>
        <rFont val="Times New Roman"/>
        <family val="1"/>
        <charset val="204"/>
      </rPr>
      <t>_В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</si>
  <si>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_____</t>
    </r>
    <r>
      <rPr>
        <vertAlign val="superscript"/>
        <sz val="9"/>
        <rFont val="Times New Roman"/>
        <family val="1"/>
        <charset val="204"/>
      </rPr>
      <t>6</t>
    </r>
    <r>
      <rPr>
        <sz val="9"/>
        <rFont val="Times New Roman"/>
        <family val="1"/>
        <charset val="204"/>
      </rPr>
      <t>_По строкам 000 00 1 и 000 00 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</si>
  <si>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_____</t>
    </r>
    <r>
      <rPr>
        <vertAlign val="superscript"/>
        <sz val="9"/>
        <rFont val="Times New Roman"/>
        <family val="1"/>
        <charset val="204"/>
      </rPr>
      <t>7</t>
    </r>
    <r>
      <rPr>
        <sz val="9"/>
        <rFont val="Times New Roman"/>
        <family val="1"/>
        <charset val="204"/>
      </rPr>
      <t>_Показатели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</si>
  <si>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_____</t>
    </r>
    <r>
      <rPr>
        <vertAlign val="superscript"/>
        <sz val="9"/>
        <rFont val="Times New Roman"/>
        <family val="1"/>
        <charset val="204"/>
      </rPr>
      <t>8</t>
    </r>
    <r>
      <rPr>
        <sz val="9"/>
        <rFont val="Times New Roman"/>
        <family val="1"/>
        <charset val="204"/>
      </rPr>
      <t>_Показатели выплат по расходам на закупки товаров, работ, услуг, отраженные в строке 260 00 0 Раздела 1 "Поступления и выплаты" Плана, подлежат детализации в Разделе 2 "Сведения по выплатам на закупку товаров, работ, услуг" Плана.</t>
    </r>
  </si>
  <si>
    <r>
      <t>_____</t>
    </r>
    <r>
      <rPr>
        <vertAlign val="superscript"/>
        <sz val="9"/>
        <rFont val="Times New Roman"/>
        <family val="1"/>
        <charset val="204"/>
      </rPr>
      <t>9</t>
    </r>
    <r>
      <rPr>
        <sz val="9"/>
        <rFont val="Times New Roman"/>
        <family val="1"/>
        <charset val="204"/>
      </rPr>
      <t>_Показатель отражается со знаком "минус".</t>
    </r>
  </si>
  <si>
    <r>
      <t>_____</t>
    </r>
    <r>
      <rPr>
        <vertAlign val="superscript"/>
        <sz val="9"/>
        <rFont val="Times New Roman"/>
        <family val="1"/>
        <charset val="204"/>
      </rPr>
      <t>10</t>
    </r>
    <r>
      <rPr>
        <sz val="9"/>
        <rFont val="Times New Roman"/>
        <family val="1"/>
        <charset val="204"/>
      </rPr>
      <t>_Показатели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</si>
  <si>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на 2021 г.</t>
  </si>
  <si>
    <t>на 2022г.</t>
  </si>
  <si>
    <t>на 2023г.</t>
  </si>
  <si>
    <t>А.А. Вигандт</t>
  </si>
  <si>
    <t>С.А. Уцли</t>
  </si>
  <si>
    <t>21</t>
  </si>
  <si>
    <t>пенсии, пособия, выплачиваемые работодателями, нанимателями бывшим работникам в денежной форме</t>
  </si>
  <si>
    <t>221 01 1</t>
  </si>
  <si>
    <t>221 01 2</t>
  </si>
  <si>
    <t>221 01 3</t>
  </si>
  <si>
    <t>141 00 1</t>
  </si>
  <si>
    <t>141 00 2</t>
  </si>
  <si>
    <t>141 00 3</t>
  </si>
  <si>
    <t>155</t>
  </si>
  <si>
    <t>поступления текущего характера бюджетным и автономным учреждениям от сектора государственного управления (грант)</t>
  </si>
  <si>
    <t>поступления текущего характера от иных резидентов (за исключением сектора государственного управления и организаций государственного сектора)</t>
  </si>
  <si>
    <t>2021</t>
  </si>
  <si>
    <t>260 62 0</t>
  </si>
  <si>
    <t>2022</t>
  </si>
  <si>
    <t>260 63 0</t>
  </si>
  <si>
    <t>2023</t>
  </si>
  <si>
    <t>Министерство образования и спорта Республики Карелия</t>
  </si>
  <si>
    <t xml:space="preserve">Министерство образования и спорта Республики Карелия                             </t>
  </si>
  <si>
    <t>ГАПОУ РК "Сортавальский колледж"</t>
  </si>
  <si>
    <t xml:space="preserve"> и плановый период 2022_</t>
  </si>
  <si>
    <t>март</t>
  </si>
  <si>
    <t>апрель</t>
  </si>
  <si>
    <t>Код по бюджетной классификации Российской Федерации &lt;11.1&gt;</t>
  </si>
  <si>
    <t>ГЗ</t>
  </si>
  <si>
    <t>ИЦ</t>
  </si>
  <si>
    <t>п.д.</t>
  </si>
  <si>
    <t>июнь</t>
  </si>
  <si>
    <t>212 02 0</t>
  </si>
  <si>
    <t xml:space="preserve">прочие несоциальные выплаты персоналу в денежной форме
</t>
  </si>
  <si>
    <t>212 04 0</t>
  </si>
  <si>
    <t>212 03 0</t>
  </si>
  <si>
    <t>тепловая энергия</t>
  </si>
  <si>
    <t>263 01 1</t>
  </si>
  <si>
    <t>электроэнергия</t>
  </si>
  <si>
    <t>263 01 2</t>
  </si>
  <si>
    <t>сентябрь</t>
  </si>
  <si>
    <t>доходы</t>
  </si>
  <si>
    <t>30.09.2021</t>
  </si>
  <si>
    <r>
      <t>от     "30" сентября</t>
    </r>
    <r>
      <rPr>
        <u/>
        <sz val="12"/>
        <rFont val="Times New Roman"/>
        <family val="1"/>
        <charset val="204"/>
      </rPr>
      <t xml:space="preserve"> </t>
    </r>
    <r>
      <rPr>
        <sz val="12"/>
        <rFont val="Times New Roman"/>
        <family val="1"/>
        <charset val="204"/>
      </rPr>
      <t xml:space="preserve"> 2021 г.  &lt; 3 &gt;</t>
    </r>
  </si>
</sst>
</file>

<file path=xl/styles.xml><?xml version="1.0" encoding="utf-8"?>
<styleSheet xmlns="http://schemas.openxmlformats.org/spreadsheetml/2006/main">
  <numFmts count="1">
    <numFmt numFmtId="164" formatCode="#,##0.00_р_."/>
  </numFmts>
  <fonts count="22">
    <font>
      <sz val="10"/>
      <name val="Times New Roman"/>
      <charset val="204"/>
    </font>
    <font>
      <sz val="11"/>
      <name val="Times New Roman"/>
      <family val="1"/>
      <charset val="204"/>
    </font>
    <font>
      <sz val="10"/>
      <name val="Times New Roman"/>
      <family val="1"/>
      <charset val="204"/>
    </font>
    <font>
      <b/>
      <sz val="10"/>
      <name val="Times New Roman"/>
      <family val="1"/>
      <charset val="204"/>
    </font>
    <font>
      <i/>
      <sz val="10"/>
      <name val="Times New Roman"/>
      <family val="1"/>
      <charset val="204"/>
    </font>
    <font>
      <b/>
      <sz val="10"/>
      <color indexed="62"/>
      <name val="Times New Roman"/>
      <family val="1"/>
      <charset val="204"/>
    </font>
    <font>
      <i/>
      <sz val="8"/>
      <name val="Times New Roman"/>
      <family val="1"/>
      <charset val="204"/>
    </font>
    <font>
      <sz val="8"/>
      <name val="Times New Roman"/>
      <family val="1"/>
      <charset val="204"/>
    </font>
    <font>
      <sz val="9"/>
      <color indexed="9"/>
      <name val="Times New Roman"/>
      <family val="1"/>
      <charset val="204"/>
    </font>
    <font>
      <vertAlign val="superscript"/>
      <sz val="9"/>
      <name val="Times New Roman"/>
      <family val="1"/>
      <charset val="204"/>
    </font>
    <font>
      <sz val="9"/>
      <name val="Times New Roman"/>
      <family val="1"/>
      <charset val="204"/>
    </font>
    <font>
      <sz val="13"/>
      <name val="Times New Roman"/>
      <family val="1"/>
      <charset val="204"/>
    </font>
    <font>
      <b/>
      <sz val="11"/>
      <name val="Times New Roman"/>
      <family val="1"/>
      <charset val="204"/>
    </font>
    <font>
      <b/>
      <i/>
      <sz val="10"/>
      <name val="Times New Roman"/>
      <family val="1"/>
      <charset val="204"/>
    </font>
    <font>
      <b/>
      <sz val="8"/>
      <name val="Times New Roman"/>
      <family val="1"/>
      <charset val="204"/>
    </font>
    <font>
      <sz val="6"/>
      <name val="Times New Roman"/>
      <family val="1"/>
      <charset val="204"/>
    </font>
    <font>
      <sz val="12"/>
      <name val="Times New Roman"/>
      <family val="1"/>
      <charset val="204"/>
    </font>
    <font>
      <sz val="7"/>
      <name val="Times New Roman"/>
      <family val="1"/>
      <charset val="204"/>
    </font>
    <font>
      <b/>
      <i/>
      <sz val="8"/>
      <name val="Times New Roman"/>
      <family val="1"/>
      <charset val="204"/>
    </font>
    <font>
      <b/>
      <sz val="9"/>
      <name val="Times New Roman"/>
      <family val="1"/>
      <charset val="204"/>
    </font>
    <font>
      <u/>
      <sz val="10"/>
      <color theme="10"/>
      <name val="Times New Roman"/>
      <family val="1"/>
      <charset val="204"/>
    </font>
    <font>
      <u/>
      <sz val="12"/>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s>
  <cellStyleXfs count="2">
    <xf numFmtId="0" fontId="0" fillId="0" borderId="0"/>
    <xf numFmtId="0" fontId="20" fillId="0" borderId="0" applyNumberFormat="0" applyFill="0" applyBorder="0" applyAlignment="0" applyProtection="0"/>
  </cellStyleXfs>
  <cellXfs count="248">
    <xf numFmtId="0" fontId="0" fillId="0" borderId="0" xfId="0"/>
    <xf numFmtId="0" fontId="1" fillId="2" borderId="0" xfId="0" applyFont="1" applyFill="1" applyBorder="1"/>
    <xf numFmtId="0" fontId="2" fillId="2" borderId="0" xfId="0" applyFont="1" applyFill="1" applyBorder="1"/>
    <xf numFmtId="0" fontId="2" fillId="2" borderId="7" xfId="0" applyFont="1" applyFill="1" applyBorder="1" applyAlignment="1">
      <alignment horizontal="center"/>
    </xf>
    <xf numFmtId="0" fontId="2" fillId="2" borderId="0" xfId="0" applyFont="1" applyFill="1" applyBorder="1" applyAlignment="1">
      <alignment horizontal="center"/>
    </xf>
    <xf numFmtId="0" fontId="2" fillId="2" borderId="4" xfId="0" applyFont="1" applyFill="1" applyBorder="1" applyAlignment="1">
      <alignment horizontal="left" wrapText="1"/>
    </xf>
    <xf numFmtId="4" fontId="2" fillId="2" borderId="7" xfId="0" applyNumberFormat="1" applyFont="1" applyFill="1" applyBorder="1" applyAlignment="1">
      <alignment horizontal="center" vertical="center"/>
    </xf>
    <xf numFmtId="0" fontId="3" fillId="2" borderId="0" xfId="0" applyFont="1" applyFill="1" applyBorder="1"/>
    <xf numFmtId="0" fontId="4" fillId="2" borderId="4" xfId="0" applyFont="1" applyFill="1" applyBorder="1" applyAlignment="1">
      <alignment vertical="center" wrapText="1"/>
    </xf>
    <xf numFmtId="49" fontId="2" fillId="2" borderId="7" xfId="0" applyNumberFormat="1"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4" xfId="0" applyFont="1" applyFill="1" applyBorder="1" applyAlignment="1">
      <alignment vertical="center" wrapText="1"/>
    </xf>
    <xf numFmtId="0" fontId="3" fillId="2" borderId="4" xfId="0" applyFont="1" applyFill="1" applyBorder="1" applyAlignment="1">
      <alignment vertical="center" wrapText="1"/>
    </xf>
    <xf numFmtId="0" fontId="3" fillId="2" borderId="7" xfId="0" applyFont="1" applyFill="1" applyBorder="1" applyAlignment="1">
      <alignment horizontal="center" vertical="center" wrapText="1"/>
    </xf>
    <xf numFmtId="49" fontId="3" fillId="2" borderId="7" xfId="0" applyNumberFormat="1" applyFont="1" applyFill="1" applyBorder="1" applyAlignment="1">
      <alignment horizontal="center" vertical="center"/>
    </xf>
    <xf numFmtId="0" fontId="4" fillId="2" borderId="7" xfId="0" applyFont="1" applyFill="1" applyBorder="1" applyAlignment="1">
      <alignment horizontal="center" vertical="center" wrapText="1"/>
    </xf>
    <xf numFmtId="0" fontId="6" fillId="2" borderId="7" xfId="0" applyNumberFormat="1" applyFont="1" applyFill="1" applyBorder="1" applyAlignment="1"/>
    <xf numFmtId="49" fontId="4" fillId="2" borderId="7" xfId="0" applyNumberFormat="1" applyFont="1" applyFill="1" applyBorder="1" applyAlignment="1">
      <alignment horizontal="center" vertical="center"/>
    </xf>
    <xf numFmtId="0" fontId="6" fillId="2" borderId="0" xfId="0" applyNumberFormat="1" applyFont="1" applyFill="1" applyBorder="1" applyAlignment="1"/>
    <xf numFmtId="0" fontId="4" fillId="2" borderId="0" xfId="0" applyFont="1" applyFill="1" applyBorder="1"/>
    <xf numFmtId="0" fontId="7" fillId="2" borderId="0" xfId="0" applyNumberFormat="1" applyFont="1" applyFill="1" applyBorder="1" applyAlignment="1"/>
    <xf numFmtId="0" fontId="2" fillId="2" borderId="7" xfId="0" applyFont="1" applyFill="1" applyBorder="1" applyAlignment="1">
      <alignment vertical="top" wrapText="1"/>
    </xf>
    <xf numFmtId="0" fontId="3" fillId="2" borderId="0" xfId="0" applyFont="1" applyFill="1"/>
    <xf numFmtId="0" fontId="3" fillId="2" borderId="7" xfId="0" applyFont="1" applyFill="1" applyBorder="1" applyAlignment="1">
      <alignment vertical="top" wrapText="1"/>
    </xf>
    <xf numFmtId="0" fontId="2" fillId="2" borderId="0" xfId="0" applyFont="1" applyFill="1"/>
    <xf numFmtId="0" fontId="2" fillId="2" borderId="7" xfId="0" applyFont="1" applyFill="1" applyBorder="1" applyAlignment="1">
      <alignment horizontal="center" vertical="center"/>
    </xf>
    <xf numFmtId="0" fontId="3" fillId="2" borderId="7" xfId="0" applyFont="1" applyFill="1" applyBorder="1" applyAlignment="1">
      <alignment horizontal="left" vertical="top" wrapText="1"/>
    </xf>
    <xf numFmtId="0" fontId="3" fillId="2" borderId="7" xfId="0" applyFont="1" applyFill="1" applyBorder="1" applyAlignment="1">
      <alignment horizontal="center" vertical="center"/>
    </xf>
    <xf numFmtId="0" fontId="3" fillId="2" borderId="7" xfId="0" applyFont="1" applyFill="1" applyBorder="1"/>
    <xf numFmtId="0" fontId="2" fillId="2" borderId="7" xfId="0" applyFont="1" applyFill="1" applyBorder="1"/>
    <xf numFmtId="0" fontId="4" fillId="2" borderId="7" xfId="0" applyFont="1" applyFill="1" applyBorder="1"/>
    <xf numFmtId="0" fontId="4" fillId="2" borderId="7" xfId="0" applyFont="1" applyFill="1" applyBorder="1" applyAlignment="1">
      <alignment vertical="top"/>
    </xf>
    <xf numFmtId="0" fontId="10" fillId="2" borderId="0" xfId="0" applyNumberFormat="1" applyFont="1" applyFill="1" applyBorder="1" applyAlignment="1">
      <alignment horizontal="left"/>
    </xf>
    <xf numFmtId="49" fontId="10" fillId="2" borderId="0" xfId="0" applyNumberFormat="1" applyFont="1" applyFill="1"/>
    <xf numFmtId="49" fontId="1" fillId="2" borderId="8" xfId="0" applyNumberFormat="1" applyFont="1" applyFill="1" applyBorder="1"/>
    <xf numFmtId="49" fontId="1" fillId="2" borderId="8" xfId="0" applyNumberFormat="1" applyFont="1" applyFill="1" applyBorder="1" applyAlignment="1">
      <alignment horizontal="right"/>
    </xf>
    <xf numFmtId="49" fontId="1" fillId="2" borderId="8" xfId="0" applyNumberFormat="1" applyFont="1" applyFill="1" applyBorder="1" applyAlignment="1"/>
    <xf numFmtId="49" fontId="1" fillId="2" borderId="0" xfId="0" applyNumberFormat="1" applyFont="1" applyFill="1" applyAlignment="1">
      <alignment horizontal="right"/>
    </xf>
    <xf numFmtId="49" fontId="11" fillId="2" borderId="0" xfId="0" applyNumberFormat="1" applyFont="1" applyFill="1" applyBorder="1"/>
    <xf numFmtId="49" fontId="11" fillId="2" borderId="0" xfId="0" applyNumberFormat="1" applyFont="1" applyFill="1" applyBorder="1" applyAlignment="1"/>
    <xf numFmtId="49" fontId="11" fillId="2" borderId="0" xfId="0" applyNumberFormat="1" applyFont="1" applyFill="1"/>
    <xf numFmtId="49" fontId="2" fillId="2" borderId="0" xfId="0" applyNumberFormat="1" applyFont="1" applyFill="1" applyBorder="1" applyAlignment="1">
      <alignment vertical="top" wrapText="1"/>
    </xf>
    <xf numFmtId="49" fontId="1" fillId="2" borderId="0" xfId="0" applyNumberFormat="1" applyFont="1" applyFill="1" applyBorder="1" applyAlignment="1">
      <alignment wrapText="1"/>
    </xf>
    <xf numFmtId="49" fontId="1" fillId="2" borderId="0" xfId="0" applyNumberFormat="1" applyFont="1" applyFill="1" applyAlignment="1">
      <alignment vertical="center" wrapText="1"/>
    </xf>
    <xf numFmtId="49" fontId="1" fillId="2" borderId="0" xfId="0" applyNumberFormat="1" applyFont="1" applyFill="1" applyBorder="1" applyAlignment="1">
      <alignment horizontal="left"/>
    </xf>
    <xf numFmtId="49" fontId="1" fillId="2" borderId="0" xfId="0" applyNumberFormat="1" applyFont="1" applyFill="1" applyAlignment="1">
      <alignment vertical="top"/>
    </xf>
    <xf numFmtId="49" fontId="1" fillId="2" borderId="0" xfId="0" applyNumberFormat="1" applyFont="1" applyFill="1" applyAlignment="1">
      <alignment horizontal="right" vertical="top" wrapText="1"/>
    </xf>
    <xf numFmtId="49" fontId="1" fillId="2" borderId="0" xfId="0" applyNumberFormat="1" applyFont="1" applyFill="1" applyAlignment="1"/>
    <xf numFmtId="49" fontId="2" fillId="2" borderId="0" xfId="0" applyNumberFormat="1" applyFont="1" applyFill="1" applyAlignment="1">
      <alignment vertical="top" wrapText="1"/>
    </xf>
    <xf numFmtId="49" fontId="0" fillId="2" borderId="0" xfId="0" applyNumberFormat="1" applyFill="1"/>
    <xf numFmtId="49" fontId="1" fillId="2" borderId="0" xfId="0" applyNumberFormat="1" applyFont="1" applyFill="1" applyBorder="1" applyAlignment="1">
      <alignment horizontal="center" vertical="center"/>
    </xf>
    <xf numFmtId="49" fontId="1" fillId="2" borderId="0" xfId="0" applyNumberFormat="1" applyFont="1" applyFill="1" applyBorder="1" applyAlignment="1">
      <alignment horizontal="center" wrapText="1"/>
    </xf>
    <xf numFmtId="0" fontId="4" fillId="2" borderId="0" xfId="0" applyFont="1" applyFill="1" applyAlignment="1">
      <alignment vertical="center" wrapText="1"/>
    </xf>
    <xf numFmtId="0" fontId="4" fillId="2" borderId="3" xfId="0" applyNumberFormat="1" applyFont="1" applyFill="1" applyBorder="1" applyAlignment="1">
      <alignment vertical="center" wrapText="1"/>
    </xf>
    <xf numFmtId="0" fontId="4" fillId="2" borderId="7" xfId="0" applyFont="1" applyFill="1" applyBorder="1" applyAlignment="1">
      <alignment vertical="top" wrapText="1"/>
    </xf>
    <xf numFmtId="0" fontId="4" fillId="2" borderId="7" xfId="0" applyFont="1" applyFill="1" applyBorder="1" applyAlignment="1">
      <alignment horizontal="center" vertical="center"/>
    </xf>
    <xf numFmtId="4" fontId="3" fillId="2" borderId="7" xfId="0" applyNumberFormat="1" applyFont="1" applyFill="1" applyBorder="1" applyAlignment="1">
      <alignment horizontal="center" vertical="center"/>
    </xf>
    <xf numFmtId="0" fontId="4" fillId="2" borderId="0" xfId="0" applyFont="1" applyFill="1" applyAlignment="1">
      <alignment vertical="top" wrapText="1"/>
    </xf>
    <xf numFmtId="0" fontId="2" fillId="2" borderId="0" xfId="0" applyFont="1" applyFill="1" applyAlignment="1">
      <alignment horizontal="center" vertical="center"/>
    </xf>
    <xf numFmtId="49" fontId="1" fillId="2" borderId="0" xfId="0" applyNumberFormat="1" applyFont="1" applyFill="1" applyBorder="1" applyAlignment="1">
      <alignment horizontal="right"/>
    </xf>
    <xf numFmtId="49" fontId="1" fillId="2" borderId="0" xfId="0" applyNumberFormat="1" applyFont="1" applyFill="1"/>
    <xf numFmtId="49" fontId="1" fillId="2" borderId="0" xfId="0" applyNumberFormat="1" applyFont="1" applyFill="1" applyBorder="1" applyAlignment="1">
      <alignment horizontal="center"/>
    </xf>
    <xf numFmtId="0" fontId="7" fillId="2" borderId="0" xfId="0" applyNumberFormat="1" applyFont="1" applyFill="1" applyBorder="1" applyAlignment="1">
      <alignment horizontal="left" vertical="center"/>
    </xf>
    <xf numFmtId="0" fontId="2" fillId="2" borderId="7" xfId="0" applyFont="1" applyFill="1" applyBorder="1" applyAlignment="1">
      <alignment horizontal="left" vertical="top" wrapText="1"/>
    </xf>
    <xf numFmtId="0" fontId="2" fillId="2" borderId="4" xfId="0" applyFont="1" applyFill="1" applyBorder="1" applyAlignment="1">
      <alignment horizontal="left" vertical="top" wrapText="1"/>
    </xf>
    <xf numFmtId="0" fontId="7" fillId="3" borderId="2" xfId="0" applyNumberFormat="1" applyFont="1" applyFill="1" applyBorder="1" applyAlignment="1">
      <alignment wrapText="1"/>
    </xf>
    <xf numFmtId="0" fontId="7" fillId="3" borderId="6" xfId="0" applyNumberFormat="1" applyFont="1" applyFill="1" applyBorder="1" applyAlignment="1">
      <alignment wrapText="1"/>
    </xf>
    <xf numFmtId="0" fontId="3" fillId="2" borderId="4" xfId="0" applyFont="1" applyFill="1" applyBorder="1" applyAlignment="1">
      <alignment vertical="top" wrapText="1"/>
    </xf>
    <xf numFmtId="0" fontId="3" fillId="2" borderId="0" xfId="0" applyFont="1" applyFill="1" applyAlignment="1">
      <alignment vertical="top" wrapText="1"/>
    </xf>
    <xf numFmtId="4" fontId="4" fillId="2" borderId="7" xfId="0" applyNumberFormat="1" applyFont="1" applyFill="1" applyBorder="1" applyAlignment="1">
      <alignment horizontal="center" vertical="center"/>
    </xf>
    <xf numFmtId="0" fontId="13" fillId="2" borderId="0" xfId="0" applyFont="1" applyFill="1" applyBorder="1"/>
    <xf numFmtId="0" fontId="3" fillId="2" borderId="4" xfId="0" applyNumberFormat="1" applyFont="1" applyFill="1" applyBorder="1" applyAlignment="1">
      <alignment vertical="center" wrapText="1"/>
    </xf>
    <xf numFmtId="0" fontId="14" fillId="2" borderId="7" xfId="0" applyNumberFormat="1" applyFont="1" applyFill="1" applyBorder="1" applyAlignment="1"/>
    <xf numFmtId="0" fontId="14" fillId="2" borderId="0" xfId="0" applyNumberFormat="1" applyFont="1" applyFill="1" applyBorder="1" applyAlignment="1"/>
    <xf numFmtId="0" fontId="18" fillId="2" borderId="0" xfId="0" applyNumberFormat="1" applyFont="1" applyFill="1" applyBorder="1" applyAlignment="1"/>
    <xf numFmtId="4" fontId="4" fillId="2" borderId="7" xfId="0" applyNumberFormat="1" applyFont="1" applyFill="1" applyBorder="1" applyAlignment="1">
      <alignment horizontal="center"/>
    </xf>
    <xf numFmtId="49" fontId="4" fillId="2" borderId="7" xfId="0" applyNumberFormat="1" applyFont="1" applyFill="1" applyBorder="1" applyAlignment="1">
      <alignment horizontal="center"/>
    </xf>
    <xf numFmtId="4" fontId="2" fillId="2" borderId="7" xfId="0" applyNumberFormat="1" applyFont="1" applyFill="1" applyBorder="1" applyAlignment="1">
      <alignment horizontal="center" vertical="center" wrapText="1"/>
    </xf>
    <xf numFmtId="0" fontId="4" fillId="2" borderId="0" xfId="0" applyFont="1" applyFill="1"/>
    <xf numFmtId="49" fontId="16" fillId="2" borderId="0" xfId="0" applyNumberFormat="1" applyFont="1" applyFill="1" applyAlignment="1">
      <alignment horizontal="right"/>
    </xf>
    <xf numFmtId="0" fontId="4" fillId="2" borderId="7" xfId="0" applyFont="1" applyFill="1" applyBorder="1" applyAlignment="1">
      <alignment horizontal="center" wrapText="1"/>
    </xf>
    <xf numFmtId="0" fontId="4" fillId="2" borderId="7" xfId="0" applyFont="1" applyFill="1" applyBorder="1" applyAlignment="1">
      <alignment horizontal="center"/>
    </xf>
    <xf numFmtId="0" fontId="4" fillId="2" borderId="0" xfId="0" applyFont="1" applyFill="1" applyAlignment="1">
      <alignment horizontal="center"/>
    </xf>
    <xf numFmtId="0" fontId="4" fillId="2" borderId="7" xfId="0" applyFont="1" applyFill="1" applyBorder="1" applyAlignment="1">
      <alignment vertical="center"/>
    </xf>
    <xf numFmtId="0" fontId="8" fillId="2" borderId="0" xfId="0" applyNumberFormat="1" applyFont="1" applyFill="1" applyBorder="1" applyAlignment="1">
      <alignment horizontal="left"/>
    </xf>
    <xf numFmtId="49" fontId="20" fillId="2" borderId="0" xfId="1" applyNumberFormat="1" applyFill="1"/>
    <xf numFmtId="0" fontId="4" fillId="2" borderId="7" xfId="0" applyFont="1" applyFill="1" applyBorder="1" applyAlignment="1">
      <alignment vertical="center" wrapText="1"/>
    </xf>
    <xf numFmtId="0" fontId="3" fillId="2" borderId="7" xfId="0" applyFont="1" applyFill="1" applyBorder="1" applyAlignment="1">
      <alignment vertical="center" wrapText="1"/>
    </xf>
    <xf numFmtId="0" fontId="0" fillId="2" borderId="0" xfId="0" applyFill="1"/>
    <xf numFmtId="0" fontId="7" fillId="2" borderId="0" xfId="0" applyNumberFormat="1" applyFont="1" applyFill="1" applyBorder="1" applyAlignment="1">
      <alignment horizontal="left"/>
    </xf>
    <xf numFmtId="0" fontId="7" fillId="2" borderId="0" xfId="0" applyNumberFormat="1" applyFont="1" applyFill="1" applyBorder="1" applyAlignment="1">
      <alignment horizontal="center"/>
    </xf>
    <xf numFmtId="0" fontId="7" fillId="2" borderId="7" xfId="0" applyNumberFormat="1" applyFont="1" applyFill="1" applyBorder="1" applyAlignment="1">
      <alignment horizontal="center"/>
    </xf>
    <xf numFmtId="0" fontId="7" fillId="2" borderId="7" xfId="0" applyNumberFormat="1" applyFont="1" applyFill="1" applyBorder="1" applyAlignment="1">
      <alignment horizontal="center" vertical="top" wrapText="1"/>
    </xf>
    <xf numFmtId="49" fontId="7" fillId="2" borderId="22" xfId="0" applyNumberFormat="1" applyFont="1" applyFill="1" applyBorder="1" applyAlignment="1">
      <alignment horizontal="center" vertical="top"/>
    </xf>
    <xf numFmtId="49" fontId="7" fillId="2" borderId="7" xfId="0" applyNumberFormat="1" applyFont="1" applyFill="1" applyBorder="1" applyAlignment="1">
      <alignment horizontal="center" vertical="top"/>
    </xf>
    <xf numFmtId="49" fontId="7" fillId="2" borderId="20" xfId="0" applyNumberFormat="1" applyFont="1" applyFill="1" applyBorder="1" applyAlignment="1">
      <alignment horizontal="center" vertical="top"/>
    </xf>
    <xf numFmtId="49" fontId="7" fillId="2" borderId="13" xfId="0" applyNumberFormat="1" applyFont="1" applyFill="1" applyBorder="1" applyAlignment="1">
      <alignment horizontal="center"/>
    </xf>
    <xf numFmtId="4" fontId="7" fillId="2" borderId="13" xfId="0" applyNumberFormat="1" applyFont="1" applyFill="1" applyBorder="1" applyAlignment="1"/>
    <xf numFmtId="4" fontId="7" fillId="2" borderId="13" xfId="0" applyNumberFormat="1" applyFont="1" applyFill="1" applyBorder="1" applyAlignment="1">
      <alignment horizontal="center"/>
    </xf>
    <xf numFmtId="4" fontId="7" fillId="2" borderId="24" xfId="0" applyNumberFormat="1" applyFont="1" applyFill="1" applyBorder="1" applyAlignment="1">
      <alignment horizontal="center"/>
    </xf>
    <xf numFmtId="49" fontId="7" fillId="2" borderId="25" xfId="0" applyNumberFormat="1" applyFont="1" applyFill="1" applyBorder="1" applyAlignment="1"/>
    <xf numFmtId="0" fontId="7" fillId="2" borderId="2" xfId="0" applyNumberFormat="1" applyFont="1" applyFill="1" applyBorder="1" applyAlignment="1">
      <alignment wrapText="1"/>
    </xf>
    <xf numFmtId="49" fontId="14" fillId="2" borderId="7" xfId="0" applyNumberFormat="1" applyFont="1" applyFill="1" applyBorder="1" applyAlignment="1">
      <alignment horizontal="center"/>
    </xf>
    <xf numFmtId="49" fontId="7" fillId="2" borderId="2" xfId="0" applyNumberFormat="1" applyFont="1" applyFill="1" applyBorder="1" applyAlignment="1">
      <alignment horizontal="center"/>
    </xf>
    <xf numFmtId="4" fontId="7" fillId="2" borderId="2" xfId="0" applyNumberFormat="1" applyFont="1" applyFill="1" applyBorder="1" applyAlignment="1"/>
    <xf numFmtId="4" fontId="7" fillId="2" borderId="2" xfId="0" applyNumberFormat="1" applyFont="1" applyFill="1" applyBorder="1" applyAlignment="1">
      <alignment horizontal="center"/>
    </xf>
    <xf numFmtId="4" fontId="7" fillId="2" borderId="20" xfId="0" applyNumberFormat="1" applyFont="1" applyFill="1" applyBorder="1" applyAlignment="1">
      <alignment horizontal="center"/>
    </xf>
    <xf numFmtId="49" fontId="7" fillId="2" borderId="7" xfId="0" applyNumberFormat="1" applyFont="1" applyFill="1" applyBorder="1" applyAlignment="1">
      <alignment horizontal="center"/>
    </xf>
    <xf numFmtId="0" fontId="7" fillId="2" borderId="7" xfId="0" applyNumberFormat="1" applyFont="1" applyFill="1" applyBorder="1" applyAlignment="1">
      <alignment wrapText="1"/>
    </xf>
    <xf numFmtId="49" fontId="14" fillId="2" borderId="3" xfId="0" applyNumberFormat="1" applyFont="1" applyFill="1" applyBorder="1" applyAlignment="1">
      <alignment horizontal="center"/>
    </xf>
    <xf numFmtId="0" fontId="7" fillId="2" borderId="6" xfId="0" applyNumberFormat="1" applyFont="1" applyFill="1" applyBorder="1" applyAlignment="1">
      <alignment wrapText="1"/>
    </xf>
    <xf numFmtId="49" fontId="7" fillId="2" borderId="8" xfId="0" applyNumberFormat="1" applyFont="1" applyFill="1" applyBorder="1" applyAlignment="1">
      <alignment horizontal="center"/>
    </xf>
    <xf numFmtId="0" fontId="14" fillId="2" borderId="7" xfId="0" applyNumberFormat="1" applyFont="1" applyFill="1" applyBorder="1" applyAlignment="1">
      <alignment wrapText="1"/>
    </xf>
    <xf numFmtId="49" fontId="7" fillId="2" borderId="26" xfId="0" applyNumberFormat="1" applyFont="1" applyFill="1" applyBorder="1" applyAlignment="1"/>
    <xf numFmtId="0" fontId="7" fillId="2" borderId="1" xfId="0" applyNumberFormat="1" applyFont="1" applyFill="1" applyBorder="1" applyAlignment="1">
      <alignment wrapText="1"/>
    </xf>
    <xf numFmtId="49" fontId="7" fillId="2" borderId="3" xfId="0" applyNumberFormat="1" applyFont="1" applyFill="1" applyBorder="1" applyAlignment="1">
      <alignment horizontal="center"/>
    </xf>
    <xf numFmtId="49" fontId="7" fillId="2" borderId="10" xfId="0" applyNumberFormat="1" applyFont="1" applyFill="1" applyBorder="1" applyAlignment="1">
      <alignment horizontal="center"/>
    </xf>
    <xf numFmtId="4" fontId="7" fillId="2" borderId="10" xfId="0" applyNumberFormat="1" applyFont="1" applyFill="1" applyBorder="1" applyAlignment="1"/>
    <xf numFmtId="49" fontId="7" fillId="2" borderId="23" xfId="0" applyNumberFormat="1" applyFont="1" applyFill="1" applyBorder="1" applyAlignment="1"/>
    <xf numFmtId="0" fontId="15" fillId="2" borderId="0" xfId="0" applyNumberFormat="1" applyFont="1" applyFill="1" applyBorder="1" applyAlignment="1">
      <alignment horizontal="left"/>
    </xf>
    <xf numFmtId="0" fontId="15" fillId="2" borderId="0" xfId="0" applyNumberFormat="1" applyFont="1" applyFill="1" applyBorder="1" applyAlignment="1">
      <alignment horizontal="center" vertical="top"/>
    </xf>
    <xf numFmtId="0" fontId="7" fillId="2" borderId="0" xfId="0" applyNumberFormat="1" applyFont="1" applyFill="1" applyBorder="1" applyAlignment="1">
      <alignment horizontal="right"/>
    </xf>
    <xf numFmtId="0" fontId="10" fillId="2" borderId="0" xfId="0" applyNumberFormat="1" applyFont="1" applyFill="1" applyBorder="1" applyAlignment="1">
      <alignment horizontal="center"/>
    </xf>
    <xf numFmtId="0" fontId="4" fillId="2" borderId="7" xfId="0" applyFont="1" applyFill="1" applyBorder="1" applyAlignment="1" applyProtection="1">
      <alignment wrapText="1"/>
      <protection locked="0"/>
    </xf>
    <xf numFmtId="3" fontId="4" fillId="2" borderId="7" xfId="0" applyNumberFormat="1" applyFont="1" applyFill="1" applyBorder="1" applyAlignment="1">
      <alignment horizontal="center" vertical="center" wrapText="1"/>
    </xf>
    <xf numFmtId="4" fontId="10" fillId="2" borderId="0" xfId="0" applyNumberFormat="1" applyFont="1" applyFill="1" applyBorder="1" applyAlignment="1">
      <alignment horizontal="left"/>
    </xf>
    <xf numFmtId="4" fontId="2" fillId="2" borderId="0" xfId="0" applyNumberFormat="1" applyFont="1" applyFill="1"/>
    <xf numFmtId="0" fontId="3" fillId="2" borderId="4" xfId="0" applyFont="1" applyFill="1" applyBorder="1" applyAlignment="1">
      <alignment horizontal="left" vertical="center" wrapText="1"/>
    </xf>
    <xf numFmtId="0" fontId="2" fillId="2" borderId="4" xfId="0" applyFont="1" applyFill="1" applyBorder="1" applyAlignment="1">
      <alignment vertical="top" wrapText="1"/>
    </xf>
    <xf numFmtId="3" fontId="2" fillId="2" borderId="7" xfId="0" applyNumberFormat="1" applyFont="1" applyFill="1" applyBorder="1" applyAlignment="1">
      <alignment horizontal="center" vertical="center"/>
    </xf>
    <xf numFmtId="0" fontId="10" fillId="2" borderId="0" xfId="0" applyNumberFormat="1" applyFont="1" applyFill="1" applyBorder="1" applyAlignment="1">
      <alignment wrapText="1"/>
    </xf>
    <xf numFmtId="4" fontId="7" fillId="2" borderId="7" xfId="0" applyNumberFormat="1" applyFont="1" applyFill="1" applyBorder="1" applyAlignment="1"/>
    <xf numFmtId="0" fontId="0" fillId="3" borderId="0" xfId="0" applyFill="1"/>
    <xf numFmtId="2" fontId="2" fillId="2" borderId="0" xfId="0" applyNumberFormat="1" applyFont="1" applyFill="1" applyBorder="1" applyAlignment="1">
      <alignment horizontal="center"/>
    </xf>
    <xf numFmtId="2" fontId="2" fillId="2" borderId="0" xfId="0" applyNumberFormat="1" applyFont="1" applyFill="1" applyBorder="1"/>
    <xf numFmtId="2" fontId="2" fillId="2" borderId="0" xfId="0" applyNumberFormat="1" applyFont="1" applyFill="1"/>
    <xf numFmtId="49" fontId="14" fillId="0" borderId="25" xfId="0" applyNumberFormat="1" applyFont="1" applyBorder="1" applyAlignment="1"/>
    <xf numFmtId="0" fontId="14" fillId="0" borderId="7" xfId="0" applyNumberFormat="1" applyFont="1" applyFill="1" applyBorder="1" applyAlignment="1">
      <alignment wrapText="1"/>
    </xf>
    <xf numFmtId="49" fontId="14" fillId="0" borderId="3" xfId="0" applyNumberFormat="1" applyFont="1" applyFill="1" applyBorder="1" applyAlignment="1">
      <alignment horizontal="center"/>
    </xf>
    <xf numFmtId="49" fontId="7" fillId="0" borderId="2" xfId="0" applyNumberFormat="1" applyFont="1" applyFill="1" applyBorder="1" applyAlignment="1">
      <alignment horizontal="center"/>
    </xf>
    <xf numFmtId="4" fontId="7" fillId="0" borderId="2" xfId="0" applyNumberFormat="1" applyFont="1" applyBorder="1" applyAlignment="1"/>
    <xf numFmtId="4" fontId="7" fillId="0" borderId="20" xfId="0" applyNumberFormat="1" applyFont="1" applyBorder="1" applyAlignment="1">
      <alignment horizontal="center"/>
    </xf>
    <xf numFmtId="49" fontId="7" fillId="0" borderId="26" xfId="0" applyNumberFormat="1" applyFont="1" applyBorder="1" applyAlignment="1"/>
    <xf numFmtId="0" fontId="7" fillId="0" borderId="1" xfId="0" applyNumberFormat="1" applyFont="1" applyFill="1" applyBorder="1" applyAlignment="1">
      <alignment wrapText="1"/>
    </xf>
    <xf numFmtId="49" fontId="7" fillId="0" borderId="3" xfId="0" applyNumberFormat="1" applyFont="1" applyFill="1" applyBorder="1" applyAlignment="1">
      <alignment horizontal="center"/>
    </xf>
    <xf numFmtId="4" fontId="7" fillId="0" borderId="7" xfId="0" applyNumberFormat="1" applyFont="1" applyBorder="1" applyAlignment="1"/>
    <xf numFmtId="4" fontId="7" fillId="0" borderId="20" xfId="0" applyNumberFormat="1" applyFont="1" applyBorder="1" applyAlignment="1"/>
    <xf numFmtId="49" fontId="7" fillId="0" borderId="33" xfId="0" applyNumberFormat="1" applyFont="1" applyBorder="1" applyAlignment="1"/>
    <xf numFmtId="0" fontId="7" fillId="0" borderId="5" xfId="0" applyNumberFormat="1" applyFont="1" applyFill="1" applyBorder="1" applyAlignment="1">
      <alignment wrapText="1"/>
    </xf>
    <xf numFmtId="49" fontId="7" fillId="0" borderId="28" xfId="0" applyNumberFormat="1" applyFont="1" applyBorder="1" applyAlignment="1"/>
    <xf numFmtId="0" fontId="7" fillId="0" borderId="32" xfId="0" applyNumberFormat="1" applyFont="1" applyFill="1" applyBorder="1" applyAlignment="1">
      <alignment wrapText="1"/>
    </xf>
    <xf numFmtId="49" fontId="7" fillId="0" borderId="31" xfId="0" applyNumberFormat="1" applyFont="1" applyFill="1" applyBorder="1" applyAlignment="1">
      <alignment horizontal="center"/>
    </xf>
    <xf numFmtId="49" fontId="7" fillId="0" borderId="29" xfId="0" applyNumberFormat="1" applyFont="1" applyFill="1" applyBorder="1" applyAlignment="1">
      <alignment horizontal="center"/>
    </xf>
    <xf numFmtId="4" fontId="7" fillId="0" borderId="32" xfId="0" applyNumberFormat="1" applyFont="1" applyBorder="1" applyAlignment="1"/>
    <xf numFmtId="4" fontId="7" fillId="0" borderId="30" xfId="0" applyNumberFormat="1" applyFont="1" applyBorder="1" applyAlignment="1"/>
    <xf numFmtId="164" fontId="3" fillId="2" borderId="0" xfId="0" applyNumberFormat="1" applyFont="1" applyFill="1" applyBorder="1"/>
    <xf numFmtId="4" fontId="2" fillId="2" borderId="0" xfId="0" applyNumberFormat="1" applyFont="1" applyFill="1" applyBorder="1"/>
    <xf numFmtId="164" fontId="2" fillId="2" borderId="0" xfId="0" applyNumberFormat="1" applyFont="1" applyFill="1" applyBorder="1"/>
    <xf numFmtId="164" fontId="3" fillId="2" borderId="0" xfId="0" applyNumberFormat="1" applyFont="1" applyFill="1"/>
    <xf numFmtId="4" fontId="1" fillId="2" borderId="0" xfId="0" applyNumberFormat="1" applyFont="1" applyFill="1" applyBorder="1"/>
    <xf numFmtId="49" fontId="1" fillId="2" borderId="0" xfId="0" applyNumberFormat="1" applyFont="1" applyFill="1" applyAlignment="1">
      <alignment horizontal="left"/>
    </xf>
    <xf numFmtId="49" fontId="16" fillId="2" borderId="0" xfId="0" applyNumberFormat="1" applyFont="1" applyFill="1"/>
    <xf numFmtId="4" fontId="3" fillId="2" borderId="0" xfId="0" applyNumberFormat="1" applyFont="1" applyFill="1" applyBorder="1"/>
    <xf numFmtId="4" fontId="3" fillId="2" borderId="0" xfId="0" applyNumberFormat="1" applyFont="1" applyFill="1"/>
    <xf numFmtId="4" fontId="7" fillId="2" borderId="24" xfId="0" applyNumberFormat="1" applyFont="1" applyFill="1" applyBorder="1" applyAlignment="1">
      <alignment horizontal="center"/>
    </xf>
    <xf numFmtId="49" fontId="14" fillId="2" borderId="23" xfId="0" applyNumberFormat="1" applyFont="1" applyFill="1" applyBorder="1" applyAlignment="1"/>
    <xf numFmtId="49" fontId="14" fillId="2" borderId="0" xfId="0" applyNumberFormat="1" applyFont="1" applyFill="1" applyBorder="1" applyAlignment="1">
      <alignment horizontal="center"/>
    </xf>
    <xf numFmtId="0" fontId="10" fillId="2" borderId="0" xfId="0" applyNumberFormat="1" applyFont="1" applyFill="1" applyBorder="1" applyAlignment="1">
      <alignment horizontal="left" wrapText="1"/>
    </xf>
    <xf numFmtId="0" fontId="10" fillId="2" borderId="0" xfId="0" applyNumberFormat="1" applyFont="1" applyFill="1" applyBorder="1" applyAlignment="1">
      <alignment horizontal="left"/>
    </xf>
    <xf numFmtId="49" fontId="1" fillId="2" borderId="0" xfId="0" applyNumberFormat="1" applyFont="1" applyFill="1" applyAlignment="1">
      <alignment horizontal="left"/>
    </xf>
    <xf numFmtId="49" fontId="1" fillId="2" borderId="10" xfId="0" applyNumberFormat="1" applyFont="1" applyFill="1" applyBorder="1" applyAlignment="1">
      <alignment horizontal="center"/>
    </xf>
    <xf numFmtId="49" fontId="1" fillId="2" borderId="11" xfId="0" applyNumberFormat="1" applyFont="1" applyFill="1" applyBorder="1" applyAlignment="1">
      <alignment horizontal="center"/>
    </xf>
    <xf numFmtId="49" fontId="1" fillId="2" borderId="12" xfId="0" applyNumberFormat="1" applyFont="1" applyFill="1" applyBorder="1" applyAlignment="1">
      <alignment horizontal="center"/>
    </xf>
    <xf numFmtId="49" fontId="1" fillId="2" borderId="13" xfId="0" applyNumberFormat="1" applyFont="1" applyFill="1" applyBorder="1" applyAlignment="1">
      <alignment horizontal="center"/>
    </xf>
    <xf numFmtId="49" fontId="1" fillId="2" borderId="8" xfId="0" applyNumberFormat="1" applyFont="1" applyFill="1" applyBorder="1" applyAlignment="1">
      <alignment horizontal="center"/>
    </xf>
    <xf numFmtId="49" fontId="1" fillId="2" borderId="14" xfId="0" applyNumberFormat="1" applyFont="1" applyFill="1" applyBorder="1" applyAlignment="1">
      <alignment horizontal="center"/>
    </xf>
    <xf numFmtId="49" fontId="1" fillId="2" borderId="0" xfId="0" applyNumberFormat="1" applyFont="1" applyFill="1" applyAlignment="1">
      <alignment horizontal="center" vertical="center" wrapText="1"/>
    </xf>
    <xf numFmtId="49" fontId="1" fillId="2" borderId="9"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xf>
    <xf numFmtId="49" fontId="1" fillId="2" borderId="8" xfId="0" applyNumberFormat="1" applyFont="1" applyFill="1" applyBorder="1" applyAlignment="1">
      <alignment horizontal="left" vertical="top" wrapText="1"/>
    </xf>
    <xf numFmtId="49" fontId="1" fillId="2" borderId="7" xfId="0" applyNumberFormat="1" applyFont="1" applyFill="1" applyBorder="1" applyAlignment="1">
      <alignment horizontal="center"/>
    </xf>
    <xf numFmtId="49" fontId="12" fillId="2" borderId="0" xfId="0" applyNumberFormat="1" applyFont="1" applyFill="1" applyAlignment="1">
      <alignment horizontal="left" vertical="top" wrapText="1"/>
    </xf>
    <xf numFmtId="49" fontId="1" fillId="2" borderId="0" xfId="0" applyNumberFormat="1" applyFont="1" applyFill="1" applyAlignment="1">
      <alignment horizontal="center" wrapText="1"/>
    </xf>
    <xf numFmtId="49" fontId="1" fillId="2" borderId="9" xfId="0" applyNumberFormat="1" applyFont="1" applyFill="1" applyBorder="1" applyAlignment="1">
      <alignment horizontal="center" wrapText="1"/>
    </xf>
    <xf numFmtId="49" fontId="16" fillId="2" borderId="0" xfId="0" applyNumberFormat="1" applyFont="1" applyFill="1" applyBorder="1" applyAlignment="1">
      <alignment horizontal="center" wrapText="1"/>
    </xf>
    <xf numFmtId="49" fontId="1" fillId="2" borderId="0" xfId="0" applyNumberFormat="1" applyFont="1" applyFill="1" applyAlignment="1">
      <alignment horizontal="left" vertical="center" wrapText="1"/>
    </xf>
    <xf numFmtId="49" fontId="1" fillId="2" borderId="2" xfId="0" applyNumberFormat="1" applyFont="1" applyFill="1" applyBorder="1" applyAlignment="1">
      <alignment horizontal="center"/>
    </xf>
    <xf numFmtId="49" fontId="1" fillId="2" borderId="3" xfId="0" applyNumberFormat="1" applyFont="1" applyFill="1" applyBorder="1" applyAlignment="1">
      <alignment horizontal="center"/>
    </xf>
    <xf numFmtId="49" fontId="1" fillId="2" borderId="4" xfId="0" applyNumberFormat="1" applyFont="1" applyFill="1" applyBorder="1" applyAlignment="1">
      <alignment horizontal="center"/>
    </xf>
    <xf numFmtId="49" fontId="1" fillId="2" borderId="8" xfId="0" applyNumberFormat="1" applyFont="1" applyFill="1" applyBorder="1" applyAlignment="1">
      <alignment horizontal="center" wrapText="1"/>
    </xf>
    <xf numFmtId="49" fontId="16" fillId="2" borderId="8" xfId="0" applyNumberFormat="1" applyFont="1" applyFill="1" applyBorder="1" applyAlignment="1">
      <alignment horizontal="center"/>
    </xf>
    <xf numFmtId="49" fontId="16" fillId="2" borderId="0" xfId="0" applyNumberFormat="1" applyFont="1" applyFill="1" applyBorder="1" applyAlignment="1">
      <alignment horizontal="right"/>
    </xf>
    <xf numFmtId="49" fontId="16" fillId="2" borderId="8" xfId="0" applyNumberFormat="1" applyFont="1" applyFill="1" applyBorder="1" applyAlignment="1">
      <alignment horizontal="left"/>
    </xf>
    <xf numFmtId="49" fontId="16" fillId="2" borderId="0" xfId="0" applyNumberFormat="1" applyFont="1" applyFill="1"/>
    <xf numFmtId="49" fontId="11" fillId="2" borderId="0" xfId="0" applyNumberFormat="1" applyFont="1" applyFill="1" applyAlignment="1">
      <alignment horizontal="center"/>
    </xf>
    <xf numFmtId="49" fontId="11" fillId="2" borderId="0" xfId="0" applyNumberFormat="1" applyFont="1" applyFill="1" applyBorder="1" applyAlignment="1">
      <alignment horizontal="right"/>
    </xf>
    <xf numFmtId="49" fontId="11" fillId="2" borderId="0" xfId="0" applyNumberFormat="1" applyFont="1" applyFill="1" applyBorder="1" applyAlignment="1">
      <alignment horizontal="left"/>
    </xf>
    <xf numFmtId="49" fontId="11" fillId="2" borderId="0" xfId="0" applyNumberFormat="1" applyFont="1" applyFill="1" applyBorder="1" applyAlignment="1">
      <alignment horizontal="center"/>
    </xf>
    <xf numFmtId="49" fontId="1" fillId="2" borderId="0" xfId="0" applyNumberFormat="1" applyFont="1" applyFill="1" applyAlignment="1">
      <alignment horizontal="center"/>
    </xf>
    <xf numFmtId="49" fontId="2" fillId="2" borderId="0" xfId="0" applyNumberFormat="1" applyFont="1" applyFill="1" applyBorder="1" applyAlignment="1">
      <alignment horizontal="center" vertical="top" wrapText="1"/>
    </xf>
    <xf numFmtId="49" fontId="16" fillId="2" borderId="8" xfId="0" applyNumberFormat="1" applyFont="1" applyFill="1" applyBorder="1" applyAlignment="1">
      <alignment horizontal="center" vertical="top" wrapText="1"/>
    </xf>
    <xf numFmtId="49" fontId="2" fillId="2" borderId="0" xfId="0" applyNumberFormat="1" applyFont="1" applyFill="1" applyBorder="1" applyAlignment="1">
      <alignment horizontal="center" vertical="top"/>
    </xf>
    <xf numFmtId="49" fontId="16" fillId="2" borderId="8" xfId="0" applyNumberFormat="1" applyFont="1" applyFill="1" applyBorder="1" applyAlignment="1">
      <alignment horizont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0" fillId="2" borderId="0" xfId="0" applyNumberFormat="1" applyFont="1" applyFill="1" applyBorder="1" applyAlignment="1">
      <alignment horizontal="left" wrapText="1"/>
    </xf>
    <xf numFmtId="0" fontId="12" fillId="2" borderId="0" xfId="0" applyFont="1" applyFill="1" applyAlignment="1">
      <alignment horizontal="center" vertical="center" wrapText="1"/>
    </xf>
    <xf numFmtId="0" fontId="12" fillId="2" borderId="8" xfId="0" applyFont="1" applyFill="1" applyBorder="1" applyAlignment="1">
      <alignment horizontal="center" vertical="center" wrapText="1"/>
    </xf>
    <xf numFmtId="0" fontId="10" fillId="2" borderId="0" xfId="0" applyNumberFormat="1" applyFont="1" applyFill="1" applyBorder="1" applyAlignment="1">
      <alignment horizontal="left"/>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4" fillId="2" borderId="0" xfId="0" applyNumberFormat="1" applyFont="1" applyFill="1" applyBorder="1" applyAlignment="1">
      <alignment horizontal="center"/>
    </xf>
    <xf numFmtId="0" fontId="7" fillId="2" borderId="15" xfId="0" applyNumberFormat="1" applyFont="1" applyFill="1" applyBorder="1" applyAlignment="1">
      <alignment horizontal="center" vertical="center" wrapText="1"/>
    </xf>
    <xf numFmtId="0" fontId="7" fillId="2" borderId="19" xfId="0" applyNumberFormat="1" applyFont="1" applyFill="1" applyBorder="1" applyAlignment="1">
      <alignment horizontal="center" vertical="center" wrapText="1"/>
    </xf>
    <xf numFmtId="0" fontId="7" fillId="2" borderId="21" xfId="0" applyNumberFormat="1" applyFont="1" applyFill="1" applyBorder="1" applyAlignment="1">
      <alignment horizontal="center" vertical="center" wrapText="1"/>
    </xf>
    <xf numFmtId="0" fontId="7" fillId="2" borderId="16" xfId="0" applyNumberFormat="1" applyFont="1" applyFill="1" applyBorder="1" applyAlignment="1">
      <alignment horizontal="center" vertical="center"/>
    </xf>
    <xf numFmtId="0" fontId="7" fillId="2" borderId="5" xfId="0" applyNumberFormat="1" applyFont="1" applyFill="1" applyBorder="1" applyAlignment="1">
      <alignment horizontal="center" vertical="center"/>
    </xf>
    <xf numFmtId="0" fontId="7" fillId="2" borderId="6" xfId="0" applyNumberFormat="1" applyFont="1" applyFill="1" applyBorder="1" applyAlignment="1">
      <alignment horizontal="center" vertical="center"/>
    </xf>
    <xf numFmtId="0" fontId="7" fillId="2" borderId="16"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7" xfId="0" applyNumberFormat="1" applyFont="1" applyFill="1" applyBorder="1" applyAlignment="1">
      <alignment horizontal="center" vertical="center"/>
    </xf>
    <xf numFmtId="0" fontId="7" fillId="2" borderId="18" xfId="0" applyNumberFormat="1" applyFont="1" applyFill="1" applyBorder="1" applyAlignment="1">
      <alignment horizontal="center" vertical="center"/>
    </xf>
    <xf numFmtId="0" fontId="7" fillId="2" borderId="20" xfId="0" applyNumberFormat="1" applyFont="1" applyFill="1" applyBorder="1" applyAlignment="1">
      <alignment horizontal="center" vertical="center" wrapText="1"/>
    </xf>
    <xf numFmtId="0" fontId="17" fillId="2" borderId="16" xfId="0" applyNumberFormat="1" applyFont="1" applyFill="1" applyBorder="1" applyAlignment="1">
      <alignment horizontal="center" vertical="center" wrapText="1"/>
    </xf>
    <xf numFmtId="0" fontId="17" fillId="2" borderId="5" xfId="0" applyNumberFormat="1" applyFont="1" applyFill="1" applyBorder="1" applyAlignment="1">
      <alignment horizontal="center" vertical="center" wrapText="1"/>
    </xf>
    <xf numFmtId="0" fontId="17" fillId="2" borderId="6" xfId="0" applyNumberFormat="1" applyFont="1" applyFill="1" applyBorder="1" applyAlignment="1">
      <alignment horizontal="center" vertical="center" wrapText="1"/>
    </xf>
    <xf numFmtId="4" fontId="7" fillId="2" borderId="10" xfId="0" applyNumberFormat="1" applyFont="1" applyFill="1" applyBorder="1" applyAlignment="1">
      <alignment horizontal="center"/>
    </xf>
    <xf numFmtId="4" fontId="7" fillId="2" borderId="13" xfId="0" applyNumberFormat="1" applyFont="1" applyFill="1" applyBorder="1" applyAlignment="1">
      <alignment horizontal="center"/>
    </xf>
    <xf numFmtId="4" fontId="7" fillId="2" borderId="27" xfId="0" applyNumberFormat="1" applyFont="1" applyFill="1" applyBorder="1" applyAlignment="1">
      <alignment horizontal="center"/>
    </xf>
    <xf numFmtId="4" fontId="7" fillId="2" borderId="24" xfId="0" applyNumberFormat="1" applyFont="1" applyFill="1" applyBorder="1" applyAlignment="1">
      <alignment horizontal="center"/>
    </xf>
    <xf numFmtId="0" fontId="7" fillId="2" borderId="8" xfId="0" applyNumberFormat="1" applyFont="1" applyFill="1" applyBorder="1" applyAlignment="1">
      <alignment horizontal="center"/>
    </xf>
    <xf numFmtId="0" fontId="15" fillId="2" borderId="8" xfId="0" applyNumberFormat="1" applyFont="1" applyFill="1" applyBorder="1" applyAlignment="1">
      <alignment horizontal="center" vertical="top"/>
    </xf>
    <xf numFmtId="0" fontId="15" fillId="2" borderId="11" xfId="0" applyNumberFormat="1" applyFont="1" applyFill="1" applyBorder="1" applyAlignment="1">
      <alignment horizontal="center" vertical="top"/>
    </xf>
    <xf numFmtId="0" fontId="15" fillId="2" borderId="11" xfId="0" applyNumberFormat="1" applyFont="1" applyFill="1" applyBorder="1" applyAlignment="1">
      <alignment horizontal="center"/>
    </xf>
    <xf numFmtId="0" fontId="8" fillId="2" borderId="0" xfId="0" applyNumberFormat="1" applyFont="1" applyFill="1" applyBorder="1" applyAlignment="1">
      <alignment horizontal="justify" vertical="top"/>
    </xf>
    <xf numFmtId="0" fontId="10" fillId="2" borderId="0" xfId="0" applyNumberFormat="1" applyFont="1" applyFill="1" applyBorder="1" applyAlignment="1">
      <alignment horizontal="justify" vertical="top"/>
    </xf>
    <xf numFmtId="0" fontId="8" fillId="2" borderId="0" xfId="0" applyNumberFormat="1" applyFont="1" applyFill="1" applyBorder="1" applyAlignment="1">
      <alignment horizontal="justify" wrapText="1"/>
    </xf>
    <xf numFmtId="0" fontId="8" fillId="2" borderId="0" xfId="0" applyNumberFormat="1" applyFont="1" applyFill="1" applyBorder="1" applyAlignment="1">
      <alignment horizontal="justify"/>
    </xf>
    <xf numFmtId="0" fontId="10" fillId="2" borderId="0" xfId="0" applyNumberFormat="1" applyFont="1" applyFill="1" applyBorder="1" applyAlignment="1">
      <alignment horizontal="justify"/>
    </xf>
    <xf numFmtId="49" fontId="7" fillId="2" borderId="8" xfId="0" applyNumberFormat="1" applyFont="1" applyFill="1" applyBorder="1" applyAlignment="1">
      <alignment horizontal="center"/>
    </xf>
    <xf numFmtId="0" fontId="8" fillId="2" borderId="0" xfId="0" applyNumberFormat="1" applyFont="1" applyFill="1" applyBorder="1" applyAlignment="1">
      <alignment horizontal="left" vertical="top" wrapText="1"/>
    </xf>
    <xf numFmtId="0" fontId="10" fillId="2" borderId="0" xfId="0" applyNumberFormat="1" applyFont="1" applyFill="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BE42"/>
  <sheetViews>
    <sheetView view="pageBreakPreview" topLeftCell="A7" zoomScale="91" zoomScaleSheetLayoutView="91" workbookViewId="0">
      <selection activeCell="A27" sqref="A27"/>
    </sheetView>
  </sheetViews>
  <sheetFormatPr defaultColWidth="1.83203125" defaultRowHeight="12.75"/>
  <cols>
    <col min="1" max="1" width="7.33203125" style="49" customWidth="1"/>
    <col min="2" max="10" width="1.83203125" style="49"/>
    <col min="11" max="11" width="3.5" style="49" customWidth="1"/>
    <col min="12" max="13" width="1.83203125" style="49"/>
    <col min="14" max="14" width="4.5" style="49" customWidth="1"/>
    <col min="15" max="15" width="3.83203125" style="49" customWidth="1"/>
    <col min="16" max="20" width="1.83203125" style="49"/>
    <col min="21" max="21" width="3" style="49" customWidth="1"/>
    <col min="22" max="25" width="1.83203125" style="49"/>
    <col min="26" max="26" width="5.5" style="49" customWidth="1"/>
    <col min="27" max="256" width="1.83203125" style="49"/>
    <col min="257" max="257" width="7.33203125" style="49" customWidth="1"/>
    <col min="258" max="266" width="1.83203125" style="49"/>
    <col min="267" max="267" width="8.33203125" style="49" customWidth="1"/>
    <col min="268" max="276" width="1.83203125" style="49"/>
    <col min="277" max="277" width="3" style="49" customWidth="1"/>
    <col min="278" max="281" width="1.83203125" style="49"/>
    <col min="282" max="282" width="5.5" style="49" customWidth="1"/>
    <col min="283" max="512" width="1.83203125" style="49"/>
    <col min="513" max="513" width="7.33203125" style="49" customWidth="1"/>
    <col min="514" max="522" width="1.83203125" style="49"/>
    <col min="523" max="523" width="8.33203125" style="49" customWidth="1"/>
    <col min="524" max="532" width="1.83203125" style="49"/>
    <col min="533" max="533" width="3" style="49" customWidth="1"/>
    <col min="534" max="537" width="1.83203125" style="49"/>
    <col min="538" max="538" width="5.5" style="49" customWidth="1"/>
    <col min="539" max="768" width="1.83203125" style="49"/>
    <col min="769" max="769" width="7.33203125" style="49" customWidth="1"/>
    <col min="770" max="778" width="1.83203125" style="49"/>
    <col min="779" max="779" width="8.33203125" style="49" customWidth="1"/>
    <col min="780" max="788" width="1.83203125" style="49"/>
    <col min="789" max="789" width="3" style="49" customWidth="1"/>
    <col min="790" max="793" width="1.83203125" style="49"/>
    <col min="794" max="794" width="5.5" style="49" customWidth="1"/>
    <col min="795" max="1024" width="1.83203125" style="49"/>
    <col min="1025" max="1025" width="7.33203125" style="49" customWidth="1"/>
    <col min="1026" max="1034" width="1.83203125" style="49"/>
    <col min="1035" max="1035" width="8.33203125" style="49" customWidth="1"/>
    <col min="1036" max="1044" width="1.83203125" style="49"/>
    <col min="1045" max="1045" width="3" style="49" customWidth="1"/>
    <col min="1046" max="1049" width="1.83203125" style="49"/>
    <col min="1050" max="1050" width="5.5" style="49" customWidth="1"/>
    <col min="1051" max="1280" width="1.83203125" style="49"/>
    <col min="1281" max="1281" width="7.33203125" style="49" customWidth="1"/>
    <col min="1282" max="1290" width="1.83203125" style="49"/>
    <col min="1291" max="1291" width="8.33203125" style="49" customWidth="1"/>
    <col min="1292" max="1300" width="1.83203125" style="49"/>
    <col min="1301" max="1301" width="3" style="49" customWidth="1"/>
    <col min="1302" max="1305" width="1.83203125" style="49"/>
    <col min="1306" max="1306" width="5.5" style="49" customWidth="1"/>
    <col min="1307" max="1536" width="1.83203125" style="49"/>
    <col min="1537" max="1537" width="7.33203125" style="49" customWidth="1"/>
    <col min="1538" max="1546" width="1.83203125" style="49"/>
    <col min="1547" max="1547" width="8.33203125" style="49" customWidth="1"/>
    <col min="1548" max="1556" width="1.83203125" style="49"/>
    <col min="1557" max="1557" width="3" style="49" customWidth="1"/>
    <col min="1558" max="1561" width="1.83203125" style="49"/>
    <col min="1562" max="1562" width="5.5" style="49" customWidth="1"/>
    <col min="1563" max="1792" width="1.83203125" style="49"/>
    <col min="1793" max="1793" width="7.33203125" style="49" customWidth="1"/>
    <col min="1794" max="1802" width="1.83203125" style="49"/>
    <col min="1803" max="1803" width="8.33203125" style="49" customWidth="1"/>
    <col min="1804" max="1812" width="1.83203125" style="49"/>
    <col min="1813" max="1813" width="3" style="49" customWidth="1"/>
    <col min="1814" max="1817" width="1.83203125" style="49"/>
    <col min="1818" max="1818" width="5.5" style="49" customWidth="1"/>
    <col min="1819" max="2048" width="1.83203125" style="49"/>
    <col min="2049" max="2049" width="7.33203125" style="49" customWidth="1"/>
    <col min="2050" max="2058" width="1.83203125" style="49"/>
    <col min="2059" max="2059" width="8.33203125" style="49" customWidth="1"/>
    <col min="2060" max="2068" width="1.83203125" style="49"/>
    <col min="2069" max="2069" width="3" style="49" customWidth="1"/>
    <col min="2070" max="2073" width="1.83203125" style="49"/>
    <col min="2074" max="2074" width="5.5" style="49" customWidth="1"/>
    <col min="2075" max="2304" width="1.83203125" style="49"/>
    <col min="2305" max="2305" width="7.33203125" style="49" customWidth="1"/>
    <col min="2306" max="2314" width="1.83203125" style="49"/>
    <col min="2315" max="2315" width="8.33203125" style="49" customWidth="1"/>
    <col min="2316" max="2324" width="1.83203125" style="49"/>
    <col min="2325" max="2325" width="3" style="49" customWidth="1"/>
    <col min="2326" max="2329" width="1.83203125" style="49"/>
    <col min="2330" max="2330" width="5.5" style="49" customWidth="1"/>
    <col min="2331" max="2560" width="1.83203125" style="49"/>
    <col min="2561" max="2561" width="7.33203125" style="49" customWidth="1"/>
    <col min="2562" max="2570" width="1.83203125" style="49"/>
    <col min="2571" max="2571" width="8.33203125" style="49" customWidth="1"/>
    <col min="2572" max="2580" width="1.83203125" style="49"/>
    <col min="2581" max="2581" width="3" style="49" customWidth="1"/>
    <col min="2582" max="2585" width="1.83203125" style="49"/>
    <col min="2586" max="2586" width="5.5" style="49" customWidth="1"/>
    <col min="2587" max="2816" width="1.83203125" style="49"/>
    <col min="2817" max="2817" width="7.33203125" style="49" customWidth="1"/>
    <col min="2818" max="2826" width="1.83203125" style="49"/>
    <col min="2827" max="2827" width="8.33203125" style="49" customWidth="1"/>
    <col min="2828" max="2836" width="1.83203125" style="49"/>
    <col min="2837" max="2837" width="3" style="49" customWidth="1"/>
    <col min="2838" max="2841" width="1.83203125" style="49"/>
    <col min="2842" max="2842" width="5.5" style="49" customWidth="1"/>
    <col min="2843" max="3072" width="1.83203125" style="49"/>
    <col min="3073" max="3073" width="7.33203125" style="49" customWidth="1"/>
    <col min="3074" max="3082" width="1.83203125" style="49"/>
    <col min="3083" max="3083" width="8.33203125" style="49" customWidth="1"/>
    <col min="3084" max="3092" width="1.83203125" style="49"/>
    <col min="3093" max="3093" width="3" style="49" customWidth="1"/>
    <col min="3094" max="3097" width="1.83203125" style="49"/>
    <col min="3098" max="3098" width="5.5" style="49" customWidth="1"/>
    <col min="3099" max="3328" width="1.83203125" style="49"/>
    <col min="3329" max="3329" width="7.33203125" style="49" customWidth="1"/>
    <col min="3330" max="3338" width="1.83203125" style="49"/>
    <col min="3339" max="3339" width="8.33203125" style="49" customWidth="1"/>
    <col min="3340" max="3348" width="1.83203125" style="49"/>
    <col min="3349" max="3349" width="3" style="49" customWidth="1"/>
    <col min="3350" max="3353" width="1.83203125" style="49"/>
    <col min="3354" max="3354" width="5.5" style="49" customWidth="1"/>
    <col min="3355" max="3584" width="1.83203125" style="49"/>
    <col min="3585" max="3585" width="7.33203125" style="49" customWidth="1"/>
    <col min="3586" max="3594" width="1.83203125" style="49"/>
    <col min="3595" max="3595" width="8.33203125" style="49" customWidth="1"/>
    <col min="3596" max="3604" width="1.83203125" style="49"/>
    <col min="3605" max="3605" width="3" style="49" customWidth="1"/>
    <col min="3606" max="3609" width="1.83203125" style="49"/>
    <col min="3610" max="3610" width="5.5" style="49" customWidth="1"/>
    <col min="3611" max="3840" width="1.83203125" style="49"/>
    <col min="3841" max="3841" width="7.33203125" style="49" customWidth="1"/>
    <col min="3842" max="3850" width="1.83203125" style="49"/>
    <col min="3851" max="3851" width="8.33203125" style="49" customWidth="1"/>
    <col min="3852" max="3860" width="1.83203125" style="49"/>
    <col min="3861" max="3861" width="3" style="49" customWidth="1"/>
    <col min="3862" max="3865" width="1.83203125" style="49"/>
    <col min="3866" max="3866" width="5.5" style="49" customWidth="1"/>
    <col min="3867" max="4096" width="1.83203125" style="49"/>
    <col min="4097" max="4097" width="7.33203125" style="49" customWidth="1"/>
    <col min="4098" max="4106" width="1.83203125" style="49"/>
    <col min="4107" max="4107" width="8.33203125" style="49" customWidth="1"/>
    <col min="4108" max="4116" width="1.83203125" style="49"/>
    <col min="4117" max="4117" width="3" style="49" customWidth="1"/>
    <col min="4118" max="4121" width="1.83203125" style="49"/>
    <col min="4122" max="4122" width="5.5" style="49" customWidth="1"/>
    <col min="4123" max="4352" width="1.83203125" style="49"/>
    <col min="4353" max="4353" width="7.33203125" style="49" customWidth="1"/>
    <col min="4354" max="4362" width="1.83203125" style="49"/>
    <col min="4363" max="4363" width="8.33203125" style="49" customWidth="1"/>
    <col min="4364" max="4372" width="1.83203125" style="49"/>
    <col min="4373" max="4373" width="3" style="49" customWidth="1"/>
    <col min="4374" max="4377" width="1.83203125" style="49"/>
    <col min="4378" max="4378" width="5.5" style="49" customWidth="1"/>
    <col min="4379" max="4608" width="1.83203125" style="49"/>
    <col min="4609" max="4609" width="7.33203125" style="49" customWidth="1"/>
    <col min="4610" max="4618" width="1.83203125" style="49"/>
    <col min="4619" max="4619" width="8.33203125" style="49" customWidth="1"/>
    <col min="4620" max="4628" width="1.83203125" style="49"/>
    <col min="4629" max="4629" width="3" style="49" customWidth="1"/>
    <col min="4630" max="4633" width="1.83203125" style="49"/>
    <col min="4634" max="4634" width="5.5" style="49" customWidth="1"/>
    <col min="4635" max="4864" width="1.83203125" style="49"/>
    <col min="4865" max="4865" width="7.33203125" style="49" customWidth="1"/>
    <col min="4866" max="4874" width="1.83203125" style="49"/>
    <col min="4875" max="4875" width="8.33203125" style="49" customWidth="1"/>
    <col min="4876" max="4884" width="1.83203125" style="49"/>
    <col min="4885" max="4885" width="3" style="49" customWidth="1"/>
    <col min="4886" max="4889" width="1.83203125" style="49"/>
    <col min="4890" max="4890" width="5.5" style="49" customWidth="1"/>
    <col min="4891" max="5120" width="1.83203125" style="49"/>
    <col min="5121" max="5121" width="7.33203125" style="49" customWidth="1"/>
    <col min="5122" max="5130" width="1.83203125" style="49"/>
    <col min="5131" max="5131" width="8.33203125" style="49" customWidth="1"/>
    <col min="5132" max="5140" width="1.83203125" style="49"/>
    <col min="5141" max="5141" width="3" style="49" customWidth="1"/>
    <col min="5142" max="5145" width="1.83203125" style="49"/>
    <col min="5146" max="5146" width="5.5" style="49" customWidth="1"/>
    <col min="5147" max="5376" width="1.83203125" style="49"/>
    <col min="5377" max="5377" width="7.33203125" style="49" customWidth="1"/>
    <col min="5378" max="5386" width="1.83203125" style="49"/>
    <col min="5387" max="5387" width="8.33203125" style="49" customWidth="1"/>
    <col min="5388" max="5396" width="1.83203125" style="49"/>
    <col min="5397" max="5397" width="3" style="49" customWidth="1"/>
    <col min="5398" max="5401" width="1.83203125" style="49"/>
    <col min="5402" max="5402" width="5.5" style="49" customWidth="1"/>
    <col min="5403" max="5632" width="1.83203125" style="49"/>
    <col min="5633" max="5633" width="7.33203125" style="49" customWidth="1"/>
    <col min="5634" max="5642" width="1.83203125" style="49"/>
    <col min="5643" max="5643" width="8.33203125" style="49" customWidth="1"/>
    <col min="5644" max="5652" width="1.83203125" style="49"/>
    <col min="5653" max="5653" width="3" style="49" customWidth="1"/>
    <col min="5654" max="5657" width="1.83203125" style="49"/>
    <col min="5658" max="5658" width="5.5" style="49" customWidth="1"/>
    <col min="5659" max="5888" width="1.83203125" style="49"/>
    <col min="5889" max="5889" width="7.33203125" style="49" customWidth="1"/>
    <col min="5890" max="5898" width="1.83203125" style="49"/>
    <col min="5899" max="5899" width="8.33203125" style="49" customWidth="1"/>
    <col min="5900" max="5908" width="1.83203125" style="49"/>
    <col min="5909" max="5909" width="3" style="49" customWidth="1"/>
    <col min="5910" max="5913" width="1.83203125" style="49"/>
    <col min="5914" max="5914" width="5.5" style="49" customWidth="1"/>
    <col min="5915" max="6144" width="1.83203125" style="49"/>
    <col min="6145" max="6145" width="7.33203125" style="49" customWidth="1"/>
    <col min="6146" max="6154" width="1.83203125" style="49"/>
    <col min="6155" max="6155" width="8.33203125" style="49" customWidth="1"/>
    <col min="6156" max="6164" width="1.83203125" style="49"/>
    <col min="6165" max="6165" width="3" style="49" customWidth="1"/>
    <col min="6166" max="6169" width="1.83203125" style="49"/>
    <col min="6170" max="6170" width="5.5" style="49" customWidth="1"/>
    <col min="6171" max="6400" width="1.83203125" style="49"/>
    <col min="6401" max="6401" width="7.33203125" style="49" customWidth="1"/>
    <col min="6402" max="6410" width="1.83203125" style="49"/>
    <col min="6411" max="6411" width="8.33203125" style="49" customWidth="1"/>
    <col min="6412" max="6420" width="1.83203125" style="49"/>
    <col min="6421" max="6421" width="3" style="49" customWidth="1"/>
    <col min="6422" max="6425" width="1.83203125" style="49"/>
    <col min="6426" max="6426" width="5.5" style="49" customWidth="1"/>
    <col min="6427" max="6656" width="1.83203125" style="49"/>
    <col min="6657" max="6657" width="7.33203125" style="49" customWidth="1"/>
    <col min="6658" max="6666" width="1.83203125" style="49"/>
    <col min="6667" max="6667" width="8.33203125" style="49" customWidth="1"/>
    <col min="6668" max="6676" width="1.83203125" style="49"/>
    <col min="6677" max="6677" width="3" style="49" customWidth="1"/>
    <col min="6678" max="6681" width="1.83203125" style="49"/>
    <col min="6682" max="6682" width="5.5" style="49" customWidth="1"/>
    <col min="6683" max="6912" width="1.83203125" style="49"/>
    <col min="6913" max="6913" width="7.33203125" style="49" customWidth="1"/>
    <col min="6914" max="6922" width="1.83203125" style="49"/>
    <col min="6923" max="6923" width="8.33203125" style="49" customWidth="1"/>
    <col min="6924" max="6932" width="1.83203125" style="49"/>
    <col min="6933" max="6933" width="3" style="49" customWidth="1"/>
    <col min="6934" max="6937" width="1.83203125" style="49"/>
    <col min="6938" max="6938" width="5.5" style="49" customWidth="1"/>
    <col min="6939" max="7168" width="1.83203125" style="49"/>
    <col min="7169" max="7169" width="7.33203125" style="49" customWidth="1"/>
    <col min="7170" max="7178" width="1.83203125" style="49"/>
    <col min="7179" max="7179" width="8.33203125" style="49" customWidth="1"/>
    <col min="7180" max="7188" width="1.83203125" style="49"/>
    <col min="7189" max="7189" width="3" style="49" customWidth="1"/>
    <col min="7190" max="7193" width="1.83203125" style="49"/>
    <col min="7194" max="7194" width="5.5" style="49" customWidth="1"/>
    <col min="7195" max="7424" width="1.83203125" style="49"/>
    <col min="7425" max="7425" width="7.33203125" style="49" customWidth="1"/>
    <col min="7426" max="7434" width="1.83203125" style="49"/>
    <col min="7435" max="7435" width="8.33203125" style="49" customWidth="1"/>
    <col min="7436" max="7444" width="1.83203125" style="49"/>
    <col min="7445" max="7445" width="3" style="49" customWidth="1"/>
    <col min="7446" max="7449" width="1.83203125" style="49"/>
    <col min="7450" max="7450" width="5.5" style="49" customWidth="1"/>
    <col min="7451" max="7680" width="1.83203125" style="49"/>
    <col min="7681" max="7681" width="7.33203125" style="49" customWidth="1"/>
    <col min="7682" max="7690" width="1.83203125" style="49"/>
    <col min="7691" max="7691" width="8.33203125" style="49" customWidth="1"/>
    <col min="7692" max="7700" width="1.83203125" style="49"/>
    <col min="7701" max="7701" width="3" style="49" customWidth="1"/>
    <col min="7702" max="7705" width="1.83203125" style="49"/>
    <col min="7706" max="7706" width="5.5" style="49" customWidth="1"/>
    <col min="7707" max="7936" width="1.83203125" style="49"/>
    <col min="7937" max="7937" width="7.33203125" style="49" customWidth="1"/>
    <col min="7938" max="7946" width="1.83203125" style="49"/>
    <col min="7947" max="7947" width="8.33203125" style="49" customWidth="1"/>
    <col min="7948" max="7956" width="1.83203125" style="49"/>
    <col min="7957" max="7957" width="3" style="49" customWidth="1"/>
    <col min="7958" max="7961" width="1.83203125" style="49"/>
    <col min="7962" max="7962" width="5.5" style="49" customWidth="1"/>
    <col min="7963" max="8192" width="1.83203125" style="49"/>
    <col min="8193" max="8193" width="7.33203125" style="49" customWidth="1"/>
    <col min="8194" max="8202" width="1.83203125" style="49"/>
    <col min="8203" max="8203" width="8.33203125" style="49" customWidth="1"/>
    <col min="8204" max="8212" width="1.83203125" style="49"/>
    <col min="8213" max="8213" width="3" style="49" customWidth="1"/>
    <col min="8214" max="8217" width="1.83203125" style="49"/>
    <col min="8218" max="8218" width="5.5" style="49" customWidth="1"/>
    <col min="8219" max="8448" width="1.83203125" style="49"/>
    <col min="8449" max="8449" width="7.33203125" style="49" customWidth="1"/>
    <col min="8450" max="8458" width="1.83203125" style="49"/>
    <col min="8459" max="8459" width="8.33203125" style="49" customWidth="1"/>
    <col min="8460" max="8468" width="1.83203125" style="49"/>
    <col min="8469" max="8469" width="3" style="49" customWidth="1"/>
    <col min="8470" max="8473" width="1.83203125" style="49"/>
    <col min="8474" max="8474" width="5.5" style="49" customWidth="1"/>
    <col min="8475" max="8704" width="1.83203125" style="49"/>
    <col min="8705" max="8705" width="7.33203125" style="49" customWidth="1"/>
    <col min="8706" max="8714" width="1.83203125" style="49"/>
    <col min="8715" max="8715" width="8.33203125" style="49" customWidth="1"/>
    <col min="8716" max="8724" width="1.83203125" style="49"/>
    <col min="8725" max="8725" width="3" style="49" customWidth="1"/>
    <col min="8726" max="8729" width="1.83203125" style="49"/>
    <col min="8730" max="8730" width="5.5" style="49" customWidth="1"/>
    <col min="8731" max="8960" width="1.83203125" style="49"/>
    <col min="8961" max="8961" width="7.33203125" style="49" customWidth="1"/>
    <col min="8962" max="8970" width="1.83203125" style="49"/>
    <col min="8971" max="8971" width="8.33203125" style="49" customWidth="1"/>
    <col min="8972" max="8980" width="1.83203125" style="49"/>
    <col min="8981" max="8981" width="3" style="49" customWidth="1"/>
    <col min="8982" max="8985" width="1.83203125" style="49"/>
    <col min="8986" max="8986" width="5.5" style="49" customWidth="1"/>
    <col min="8987" max="9216" width="1.83203125" style="49"/>
    <col min="9217" max="9217" width="7.33203125" style="49" customWidth="1"/>
    <col min="9218" max="9226" width="1.83203125" style="49"/>
    <col min="9227" max="9227" width="8.33203125" style="49" customWidth="1"/>
    <col min="9228" max="9236" width="1.83203125" style="49"/>
    <col min="9237" max="9237" width="3" style="49" customWidth="1"/>
    <col min="9238" max="9241" width="1.83203125" style="49"/>
    <col min="9242" max="9242" width="5.5" style="49" customWidth="1"/>
    <col min="9243" max="9472" width="1.83203125" style="49"/>
    <col min="9473" max="9473" width="7.33203125" style="49" customWidth="1"/>
    <col min="9474" max="9482" width="1.83203125" style="49"/>
    <col min="9483" max="9483" width="8.33203125" style="49" customWidth="1"/>
    <col min="9484" max="9492" width="1.83203125" style="49"/>
    <col min="9493" max="9493" width="3" style="49" customWidth="1"/>
    <col min="9494" max="9497" width="1.83203125" style="49"/>
    <col min="9498" max="9498" width="5.5" style="49" customWidth="1"/>
    <col min="9499" max="9728" width="1.83203125" style="49"/>
    <col min="9729" max="9729" width="7.33203125" style="49" customWidth="1"/>
    <col min="9730" max="9738" width="1.83203125" style="49"/>
    <col min="9739" max="9739" width="8.33203125" style="49" customWidth="1"/>
    <col min="9740" max="9748" width="1.83203125" style="49"/>
    <col min="9749" max="9749" width="3" style="49" customWidth="1"/>
    <col min="9750" max="9753" width="1.83203125" style="49"/>
    <col min="9754" max="9754" width="5.5" style="49" customWidth="1"/>
    <col min="9755" max="9984" width="1.83203125" style="49"/>
    <col min="9985" max="9985" width="7.33203125" style="49" customWidth="1"/>
    <col min="9986" max="9994" width="1.83203125" style="49"/>
    <col min="9995" max="9995" width="8.33203125" style="49" customWidth="1"/>
    <col min="9996" max="10004" width="1.83203125" style="49"/>
    <col min="10005" max="10005" width="3" style="49" customWidth="1"/>
    <col min="10006" max="10009" width="1.83203125" style="49"/>
    <col min="10010" max="10010" width="5.5" style="49" customWidth="1"/>
    <col min="10011" max="10240" width="1.83203125" style="49"/>
    <col min="10241" max="10241" width="7.33203125" style="49" customWidth="1"/>
    <col min="10242" max="10250" width="1.83203125" style="49"/>
    <col min="10251" max="10251" width="8.33203125" style="49" customWidth="1"/>
    <col min="10252" max="10260" width="1.83203125" style="49"/>
    <col min="10261" max="10261" width="3" style="49" customWidth="1"/>
    <col min="10262" max="10265" width="1.83203125" style="49"/>
    <col min="10266" max="10266" width="5.5" style="49" customWidth="1"/>
    <col min="10267" max="10496" width="1.83203125" style="49"/>
    <col min="10497" max="10497" width="7.33203125" style="49" customWidth="1"/>
    <col min="10498" max="10506" width="1.83203125" style="49"/>
    <col min="10507" max="10507" width="8.33203125" style="49" customWidth="1"/>
    <col min="10508" max="10516" width="1.83203125" style="49"/>
    <col min="10517" max="10517" width="3" style="49" customWidth="1"/>
    <col min="10518" max="10521" width="1.83203125" style="49"/>
    <col min="10522" max="10522" width="5.5" style="49" customWidth="1"/>
    <col min="10523" max="10752" width="1.83203125" style="49"/>
    <col min="10753" max="10753" width="7.33203125" style="49" customWidth="1"/>
    <col min="10754" max="10762" width="1.83203125" style="49"/>
    <col min="10763" max="10763" width="8.33203125" style="49" customWidth="1"/>
    <col min="10764" max="10772" width="1.83203125" style="49"/>
    <col min="10773" max="10773" width="3" style="49" customWidth="1"/>
    <col min="10774" max="10777" width="1.83203125" style="49"/>
    <col min="10778" max="10778" width="5.5" style="49" customWidth="1"/>
    <col min="10779" max="11008" width="1.83203125" style="49"/>
    <col min="11009" max="11009" width="7.33203125" style="49" customWidth="1"/>
    <col min="11010" max="11018" width="1.83203125" style="49"/>
    <col min="11019" max="11019" width="8.33203125" style="49" customWidth="1"/>
    <col min="11020" max="11028" width="1.83203125" style="49"/>
    <col min="11029" max="11029" width="3" style="49" customWidth="1"/>
    <col min="11030" max="11033" width="1.83203125" style="49"/>
    <col min="11034" max="11034" width="5.5" style="49" customWidth="1"/>
    <col min="11035" max="11264" width="1.83203125" style="49"/>
    <col min="11265" max="11265" width="7.33203125" style="49" customWidth="1"/>
    <col min="11266" max="11274" width="1.83203125" style="49"/>
    <col min="11275" max="11275" width="8.33203125" style="49" customWidth="1"/>
    <col min="11276" max="11284" width="1.83203125" style="49"/>
    <col min="11285" max="11285" width="3" style="49" customWidth="1"/>
    <col min="11286" max="11289" width="1.83203125" style="49"/>
    <col min="11290" max="11290" width="5.5" style="49" customWidth="1"/>
    <col min="11291" max="11520" width="1.83203125" style="49"/>
    <col min="11521" max="11521" width="7.33203125" style="49" customWidth="1"/>
    <col min="11522" max="11530" width="1.83203125" style="49"/>
    <col min="11531" max="11531" width="8.33203125" style="49" customWidth="1"/>
    <col min="11532" max="11540" width="1.83203125" style="49"/>
    <col min="11541" max="11541" width="3" style="49" customWidth="1"/>
    <col min="11542" max="11545" width="1.83203125" style="49"/>
    <col min="11546" max="11546" width="5.5" style="49" customWidth="1"/>
    <col min="11547" max="11776" width="1.83203125" style="49"/>
    <col min="11777" max="11777" width="7.33203125" style="49" customWidth="1"/>
    <col min="11778" max="11786" width="1.83203125" style="49"/>
    <col min="11787" max="11787" width="8.33203125" style="49" customWidth="1"/>
    <col min="11788" max="11796" width="1.83203125" style="49"/>
    <col min="11797" max="11797" width="3" style="49" customWidth="1"/>
    <col min="11798" max="11801" width="1.83203125" style="49"/>
    <col min="11802" max="11802" width="5.5" style="49" customWidth="1"/>
    <col min="11803" max="12032" width="1.83203125" style="49"/>
    <col min="12033" max="12033" width="7.33203125" style="49" customWidth="1"/>
    <col min="12034" max="12042" width="1.83203125" style="49"/>
    <col min="12043" max="12043" width="8.33203125" style="49" customWidth="1"/>
    <col min="12044" max="12052" width="1.83203125" style="49"/>
    <col min="12053" max="12053" width="3" style="49" customWidth="1"/>
    <col min="12054" max="12057" width="1.83203125" style="49"/>
    <col min="12058" max="12058" width="5.5" style="49" customWidth="1"/>
    <col min="12059" max="12288" width="1.83203125" style="49"/>
    <col min="12289" max="12289" width="7.33203125" style="49" customWidth="1"/>
    <col min="12290" max="12298" width="1.83203125" style="49"/>
    <col min="12299" max="12299" width="8.33203125" style="49" customWidth="1"/>
    <col min="12300" max="12308" width="1.83203125" style="49"/>
    <col min="12309" max="12309" width="3" style="49" customWidth="1"/>
    <col min="12310" max="12313" width="1.83203125" style="49"/>
    <col min="12314" max="12314" width="5.5" style="49" customWidth="1"/>
    <col min="12315" max="12544" width="1.83203125" style="49"/>
    <col min="12545" max="12545" width="7.33203125" style="49" customWidth="1"/>
    <col min="12546" max="12554" width="1.83203125" style="49"/>
    <col min="12555" max="12555" width="8.33203125" style="49" customWidth="1"/>
    <col min="12556" max="12564" width="1.83203125" style="49"/>
    <col min="12565" max="12565" width="3" style="49" customWidth="1"/>
    <col min="12566" max="12569" width="1.83203125" style="49"/>
    <col min="12570" max="12570" width="5.5" style="49" customWidth="1"/>
    <col min="12571" max="12800" width="1.83203125" style="49"/>
    <col min="12801" max="12801" width="7.33203125" style="49" customWidth="1"/>
    <col min="12802" max="12810" width="1.83203125" style="49"/>
    <col min="12811" max="12811" width="8.33203125" style="49" customWidth="1"/>
    <col min="12812" max="12820" width="1.83203125" style="49"/>
    <col min="12821" max="12821" width="3" style="49" customWidth="1"/>
    <col min="12822" max="12825" width="1.83203125" style="49"/>
    <col min="12826" max="12826" width="5.5" style="49" customWidth="1"/>
    <col min="12827" max="13056" width="1.83203125" style="49"/>
    <col min="13057" max="13057" width="7.33203125" style="49" customWidth="1"/>
    <col min="13058" max="13066" width="1.83203125" style="49"/>
    <col min="13067" max="13067" width="8.33203125" style="49" customWidth="1"/>
    <col min="13068" max="13076" width="1.83203125" style="49"/>
    <col min="13077" max="13077" width="3" style="49" customWidth="1"/>
    <col min="13078" max="13081" width="1.83203125" style="49"/>
    <col min="13082" max="13082" width="5.5" style="49" customWidth="1"/>
    <col min="13083" max="13312" width="1.83203125" style="49"/>
    <col min="13313" max="13313" width="7.33203125" style="49" customWidth="1"/>
    <col min="13314" max="13322" width="1.83203125" style="49"/>
    <col min="13323" max="13323" width="8.33203125" style="49" customWidth="1"/>
    <col min="13324" max="13332" width="1.83203125" style="49"/>
    <col min="13333" max="13333" width="3" style="49" customWidth="1"/>
    <col min="13334" max="13337" width="1.83203125" style="49"/>
    <col min="13338" max="13338" width="5.5" style="49" customWidth="1"/>
    <col min="13339" max="13568" width="1.83203125" style="49"/>
    <col min="13569" max="13569" width="7.33203125" style="49" customWidth="1"/>
    <col min="13570" max="13578" width="1.83203125" style="49"/>
    <col min="13579" max="13579" width="8.33203125" style="49" customWidth="1"/>
    <col min="13580" max="13588" width="1.83203125" style="49"/>
    <col min="13589" max="13589" width="3" style="49" customWidth="1"/>
    <col min="13590" max="13593" width="1.83203125" style="49"/>
    <col min="13594" max="13594" width="5.5" style="49" customWidth="1"/>
    <col min="13595" max="13824" width="1.83203125" style="49"/>
    <col min="13825" max="13825" width="7.33203125" style="49" customWidth="1"/>
    <col min="13826" max="13834" width="1.83203125" style="49"/>
    <col min="13835" max="13835" width="8.33203125" style="49" customWidth="1"/>
    <col min="13836" max="13844" width="1.83203125" style="49"/>
    <col min="13845" max="13845" width="3" style="49" customWidth="1"/>
    <col min="13846" max="13849" width="1.83203125" style="49"/>
    <col min="13850" max="13850" width="5.5" style="49" customWidth="1"/>
    <col min="13851" max="14080" width="1.83203125" style="49"/>
    <col min="14081" max="14081" width="7.33203125" style="49" customWidth="1"/>
    <col min="14082" max="14090" width="1.83203125" style="49"/>
    <col min="14091" max="14091" width="8.33203125" style="49" customWidth="1"/>
    <col min="14092" max="14100" width="1.83203125" style="49"/>
    <col min="14101" max="14101" width="3" style="49" customWidth="1"/>
    <col min="14102" max="14105" width="1.83203125" style="49"/>
    <col min="14106" max="14106" width="5.5" style="49" customWidth="1"/>
    <col min="14107" max="14336" width="1.83203125" style="49"/>
    <col min="14337" max="14337" width="7.33203125" style="49" customWidth="1"/>
    <col min="14338" max="14346" width="1.83203125" style="49"/>
    <col min="14347" max="14347" width="8.33203125" style="49" customWidth="1"/>
    <col min="14348" max="14356" width="1.83203125" style="49"/>
    <col min="14357" max="14357" width="3" style="49" customWidth="1"/>
    <col min="14358" max="14361" width="1.83203125" style="49"/>
    <col min="14362" max="14362" width="5.5" style="49" customWidth="1"/>
    <col min="14363" max="14592" width="1.83203125" style="49"/>
    <col min="14593" max="14593" width="7.33203125" style="49" customWidth="1"/>
    <col min="14594" max="14602" width="1.83203125" style="49"/>
    <col min="14603" max="14603" width="8.33203125" style="49" customWidth="1"/>
    <col min="14604" max="14612" width="1.83203125" style="49"/>
    <col min="14613" max="14613" width="3" style="49" customWidth="1"/>
    <col min="14614" max="14617" width="1.83203125" style="49"/>
    <col min="14618" max="14618" width="5.5" style="49" customWidth="1"/>
    <col min="14619" max="14848" width="1.83203125" style="49"/>
    <col min="14849" max="14849" width="7.33203125" style="49" customWidth="1"/>
    <col min="14850" max="14858" width="1.83203125" style="49"/>
    <col min="14859" max="14859" width="8.33203125" style="49" customWidth="1"/>
    <col min="14860" max="14868" width="1.83203125" style="49"/>
    <col min="14869" max="14869" width="3" style="49" customWidth="1"/>
    <col min="14870" max="14873" width="1.83203125" style="49"/>
    <col min="14874" max="14874" width="5.5" style="49" customWidth="1"/>
    <col min="14875" max="15104" width="1.83203125" style="49"/>
    <col min="15105" max="15105" width="7.33203125" style="49" customWidth="1"/>
    <col min="15106" max="15114" width="1.83203125" style="49"/>
    <col min="15115" max="15115" width="8.33203125" style="49" customWidth="1"/>
    <col min="15116" max="15124" width="1.83203125" style="49"/>
    <col min="15125" max="15125" width="3" style="49" customWidth="1"/>
    <col min="15126" max="15129" width="1.83203125" style="49"/>
    <col min="15130" max="15130" width="5.5" style="49" customWidth="1"/>
    <col min="15131" max="15360" width="1.83203125" style="49"/>
    <col min="15361" max="15361" width="7.33203125" style="49" customWidth="1"/>
    <col min="15362" max="15370" width="1.83203125" style="49"/>
    <col min="15371" max="15371" width="8.33203125" style="49" customWidth="1"/>
    <col min="15372" max="15380" width="1.83203125" style="49"/>
    <col min="15381" max="15381" width="3" style="49" customWidth="1"/>
    <col min="15382" max="15385" width="1.83203125" style="49"/>
    <col min="15386" max="15386" width="5.5" style="49" customWidth="1"/>
    <col min="15387" max="15616" width="1.83203125" style="49"/>
    <col min="15617" max="15617" width="7.33203125" style="49" customWidth="1"/>
    <col min="15618" max="15626" width="1.83203125" style="49"/>
    <col min="15627" max="15627" width="8.33203125" style="49" customWidth="1"/>
    <col min="15628" max="15636" width="1.83203125" style="49"/>
    <col min="15637" max="15637" width="3" style="49" customWidth="1"/>
    <col min="15638" max="15641" width="1.83203125" style="49"/>
    <col min="15642" max="15642" width="5.5" style="49" customWidth="1"/>
    <col min="15643" max="15872" width="1.83203125" style="49"/>
    <col min="15873" max="15873" width="7.33203125" style="49" customWidth="1"/>
    <col min="15874" max="15882" width="1.83203125" style="49"/>
    <col min="15883" max="15883" width="8.33203125" style="49" customWidth="1"/>
    <col min="15884" max="15892" width="1.83203125" style="49"/>
    <col min="15893" max="15893" width="3" style="49" customWidth="1"/>
    <col min="15894" max="15897" width="1.83203125" style="49"/>
    <col min="15898" max="15898" width="5.5" style="49" customWidth="1"/>
    <col min="15899" max="16128" width="1.83203125" style="49"/>
    <col min="16129" max="16129" width="7.33203125" style="49" customWidth="1"/>
    <col min="16130" max="16138" width="1.83203125" style="49"/>
    <col min="16139" max="16139" width="8.33203125" style="49" customWidth="1"/>
    <col min="16140" max="16148" width="1.83203125" style="49"/>
    <col min="16149" max="16149" width="3" style="49" customWidth="1"/>
    <col min="16150" max="16153" width="1.83203125" style="49"/>
    <col min="16154" max="16154" width="5.5" style="49" customWidth="1"/>
    <col min="16155" max="16384" width="1.83203125" style="49"/>
  </cols>
  <sheetData>
    <row r="1" spans="1:57" s="60" customFormat="1" ht="12.75" customHeight="1">
      <c r="A1" s="85"/>
    </row>
    <row r="2" spans="1:57" s="60" customFormat="1" ht="12.75" customHeight="1">
      <c r="Z2" s="198" t="s">
        <v>181</v>
      </c>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row>
    <row r="3" spans="1:57" s="60" customFormat="1" ht="25.5" customHeight="1">
      <c r="Z3" s="202" t="s">
        <v>373</v>
      </c>
      <c r="AA3" s="202"/>
      <c r="AB3" s="202"/>
      <c r="AC3" s="202"/>
      <c r="AD3" s="202"/>
      <c r="AE3" s="202"/>
      <c r="AF3" s="202"/>
      <c r="AG3" s="202"/>
      <c r="AH3" s="202"/>
      <c r="AI3" s="202"/>
      <c r="AJ3" s="202"/>
      <c r="AK3" s="202"/>
      <c r="AL3" s="202"/>
      <c r="AM3" s="202"/>
      <c r="AN3" s="202"/>
      <c r="AO3" s="202"/>
      <c r="AP3" s="202"/>
      <c r="AQ3" s="202"/>
      <c r="AR3" s="202"/>
      <c r="AS3" s="202"/>
      <c r="AT3" s="202"/>
      <c r="AU3" s="202"/>
      <c r="AV3" s="202"/>
      <c r="AW3" s="202"/>
      <c r="AX3" s="202"/>
      <c r="AY3" s="202"/>
      <c r="AZ3" s="202"/>
      <c r="BA3" s="202"/>
      <c r="BB3" s="202"/>
      <c r="BC3" s="202"/>
      <c r="BD3" s="202"/>
      <c r="BE3" s="202"/>
    </row>
    <row r="4" spans="1:57" s="33" customFormat="1" ht="17.25" customHeight="1">
      <c r="Z4" s="199" t="s">
        <v>182</v>
      </c>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row>
    <row r="5" spans="1:57" s="33" customFormat="1" ht="17.25" customHeight="1">
      <c r="Z5" s="200" t="s">
        <v>469</v>
      </c>
      <c r="AA5" s="200"/>
      <c r="AB5" s="200"/>
      <c r="AC5" s="200"/>
      <c r="AD5" s="200"/>
      <c r="AE5" s="200"/>
      <c r="AF5" s="200"/>
      <c r="AG5" s="200"/>
      <c r="AH5" s="200"/>
      <c r="AI5" s="200"/>
      <c r="AJ5" s="200"/>
      <c r="AK5" s="200"/>
      <c r="AL5" s="200"/>
      <c r="AM5" s="200"/>
      <c r="AN5" s="200"/>
      <c r="AO5" s="200"/>
      <c r="AP5" s="200"/>
      <c r="AQ5" s="200"/>
      <c r="AR5" s="200"/>
      <c r="AS5" s="200"/>
      <c r="AT5" s="200"/>
      <c r="AU5" s="200"/>
      <c r="AV5" s="200"/>
      <c r="AW5" s="200"/>
      <c r="AX5" s="200"/>
      <c r="AY5" s="200"/>
      <c r="AZ5" s="200"/>
      <c r="BA5" s="200"/>
      <c r="BB5" s="200"/>
      <c r="BC5" s="200"/>
      <c r="BD5" s="200"/>
      <c r="BE5" s="200"/>
    </row>
    <row r="6" spans="1:57" s="33" customFormat="1" ht="17.25" customHeight="1">
      <c r="Z6" s="199" t="s">
        <v>200</v>
      </c>
      <c r="AA6" s="199"/>
      <c r="AB6" s="199"/>
      <c r="AC6" s="199"/>
      <c r="AD6" s="199"/>
      <c r="AE6" s="199"/>
      <c r="AF6" s="199"/>
      <c r="AG6" s="199"/>
      <c r="AH6" s="199"/>
      <c r="AI6" s="199"/>
      <c r="AJ6" s="199"/>
      <c r="AK6" s="199"/>
      <c r="AL6" s="199"/>
      <c r="AM6" s="199"/>
      <c r="AN6" s="199"/>
      <c r="AO6" s="199"/>
      <c r="AP6" s="199"/>
      <c r="AQ6" s="199"/>
      <c r="AR6" s="199"/>
      <c r="AS6" s="199"/>
      <c r="AT6" s="199"/>
      <c r="AU6" s="199"/>
      <c r="AV6" s="199"/>
      <c r="AW6" s="199"/>
      <c r="AX6" s="199"/>
      <c r="AY6" s="199"/>
      <c r="AZ6" s="199"/>
      <c r="BA6" s="199"/>
      <c r="BB6" s="199"/>
      <c r="BC6" s="199"/>
      <c r="BD6" s="199"/>
      <c r="BE6" s="199"/>
    </row>
    <row r="7" spans="1:57" s="60" customFormat="1" ht="22.5" customHeight="1">
      <c r="Z7" s="34"/>
      <c r="AA7" s="34"/>
      <c r="AB7" s="34"/>
      <c r="AC7" s="34"/>
      <c r="AD7" s="34"/>
      <c r="AE7" s="35"/>
      <c r="AF7" s="36"/>
      <c r="AG7" s="36"/>
      <c r="AH7" s="36"/>
      <c r="AI7" s="36"/>
      <c r="AJ7" s="36"/>
      <c r="AK7" s="36"/>
      <c r="AL7" s="36"/>
      <c r="AM7" s="36"/>
      <c r="AN7" s="190" t="s">
        <v>374</v>
      </c>
      <c r="AO7" s="190"/>
      <c r="AP7" s="190"/>
      <c r="AQ7" s="190"/>
      <c r="AR7" s="190"/>
      <c r="AS7" s="190"/>
      <c r="AT7" s="190"/>
      <c r="AU7" s="190"/>
      <c r="AV7" s="190"/>
      <c r="AW7" s="190"/>
      <c r="AX7" s="190"/>
      <c r="AY7" s="190"/>
      <c r="AZ7" s="190"/>
      <c r="BA7" s="190"/>
      <c r="BB7" s="190"/>
      <c r="BC7" s="190"/>
      <c r="BD7" s="190"/>
      <c r="BE7" s="190"/>
    </row>
    <row r="8" spans="1:57" s="33" customFormat="1" ht="17.25" customHeight="1">
      <c r="Z8" s="33" t="s">
        <v>183</v>
      </c>
      <c r="AF8" s="201" t="s">
        <v>184</v>
      </c>
      <c r="AG8" s="201"/>
      <c r="AH8" s="201"/>
      <c r="AI8" s="201"/>
      <c r="AJ8" s="201"/>
      <c r="AK8" s="201"/>
      <c r="AL8" s="201"/>
      <c r="AM8" s="201"/>
      <c r="AN8" s="201"/>
      <c r="AO8" s="201"/>
      <c r="AP8" s="201"/>
      <c r="AQ8" s="201"/>
      <c r="AR8" s="201"/>
      <c r="AS8" s="201"/>
      <c r="AT8" s="201"/>
      <c r="AU8" s="201"/>
      <c r="AV8" s="201"/>
      <c r="AW8" s="201"/>
      <c r="AX8" s="201"/>
      <c r="AY8" s="201"/>
      <c r="AZ8" s="201"/>
      <c r="BA8" s="201"/>
      <c r="BB8" s="201"/>
      <c r="BC8" s="201"/>
      <c r="BD8" s="201"/>
      <c r="BE8" s="201"/>
    </row>
    <row r="9" spans="1:57" s="60" customFormat="1" ht="12.75" customHeight="1">
      <c r="AG9" s="79" t="s">
        <v>185</v>
      </c>
      <c r="AH9" s="190"/>
      <c r="AI9" s="190"/>
      <c r="AJ9" s="190"/>
      <c r="AK9" s="161" t="s">
        <v>186</v>
      </c>
      <c r="AL9" s="190"/>
      <c r="AM9" s="190"/>
      <c r="AN9" s="190"/>
      <c r="AO9" s="190"/>
      <c r="AP9" s="190"/>
      <c r="AQ9" s="190"/>
      <c r="AR9" s="190"/>
      <c r="AS9" s="190"/>
      <c r="AT9" s="190"/>
      <c r="AU9" s="190"/>
      <c r="AV9" s="190"/>
      <c r="AW9" s="190"/>
      <c r="AX9" s="191">
        <v>20</v>
      </c>
      <c r="AY9" s="191"/>
      <c r="AZ9" s="192" t="s">
        <v>451</v>
      </c>
      <c r="BA9" s="192"/>
      <c r="BB9" s="192"/>
      <c r="BC9" s="193" t="s">
        <v>187</v>
      </c>
      <c r="BD9" s="193"/>
    </row>
    <row r="10" spans="1:57" s="60" customFormat="1" ht="12.75" customHeight="1">
      <c r="AG10" s="37"/>
      <c r="AH10" s="61"/>
      <c r="AI10" s="61"/>
      <c r="AJ10" s="61"/>
      <c r="AL10" s="61"/>
      <c r="AM10" s="61"/>
      <c r="AN10" s="61"/>
      <c r="AO10" s="61"/>
      <c r="AP10" s="61"/>
      <c r="AQ10" s="61"/>
      <c r="AR10" s="61"/>
      <c r="AS10" s="61"/>
      <c r="AT10" s="61"/>
      <c r="AU10" s="61"/>
      <c r="AV10" s="61"/>
      <c r="AW10" s="61"/>
      <c r="AX10" s="59"/>
      <c r="AY10" s="59"/>
      <c r="AZ10" s="44"/>
      <c r="BA10" s="44"/>
      <c r="BB10" s="44"/>
    </row>
    <row r="11" spans="1:57" s="60" customFormat="1" ht="22.5" customHeight="1">
      <c r="Z11" s="198" t="s">
        <v>252</v>
      </c>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c r="AX11" s="198"/>
      <c r="AY11" s="198"/>
      <c r="AZ11" s="198"/>
      <c r="BA11" s="198"/>
      <c r="BB11" s="198"/>
      <c r="BC11" s="198"/>
      <c r="BD11" s="198"/>
      <c r="BE11" s="198"/>
    </row>
    <row r="12" spans="1:57" s="60" customFormat="1" ht="21.75" customHeight="1">
      <c r="Z12" s="190"/>
      <c r="AA12" s="190"/>
      <c r="AB12" s="190"/>
      <c r="AC12" s="190"/>
      <c r="AD12" s="190"/>
      <c r="AE12" s="190"/>
      <c r="AF12" s="190"/>
      <c r="AG12" s="190"/>
      <c r="AH12" s="190"/>
      <c r="AI12" s="190"/>
      <c r="AJ12" s="190"/>
      <c r="AK12" s="190"/>
      <c r="AL12" s="190"/>
      <c r="AM12" s="190"/>
      <c r="AN12" s="190"/>
      <c r="AO12" s="190"/>
      <c r="AP12" s="190"/>
      <c r="AQ12" s="190"/>
      <c r="AR12" s="190"/>
      <c r="AS12" s="190"/>
      <c r="AT12" s="190"/>
      <c r="AU12" s="190"/>
      <c r="AV12" s="190"/>
      <c r="AW12" s="190"/>
      <c r="AX12" s="190"/>
      <c r="AY12" s="190"/>
      <c r="AZ12" s="190"/>
      <c r="BA12" s="190"/>
      <c r="BB12" s="190"/>
      <c r="BC12" s="190"/>
      <c r="BD12" s="190"/>
      <c r="BE12" s="190"/>
    </row>
    <row r="13" spans="1:57" s="33" customFormat="1" ht="17.25" customHeight="1">
      <c r="Z13" s="199" t="s">
        <v>182</v>
      </c>
      <c r="AA13" s="199"/>
      <c r="AB13" s="199"/>
      <c r="AC13" s="199"/>
      <c r="AD13" s="199"/>
      <c r="AE13" s="199"/>
      <c r="AF13" s="199"/>
      <c r="AG13" s="199"/>
      <c r="AH13" s="199"/>
      <c r="AI13" s="199"/>
      <c r="AJ13" s="199"/>
      <c r="AK13" s="199"/>
      <c r="AL13" s="199"/>
      <c r="AM13" s="199"/>
      <c r="AN13" s="199"/>
      <c r="AO13" s="199"/>
      <c r="AP13" s="199"/>
      <c r="AQ13" s="199"/>
      <c r="AR13" s="199"/>
      <c r="AS13" s="199"/>
      <c r="AT13" s="199"/>
      <c r="AU13" s="199"/>
      <c r="AV13" s="199"/>
      <c r="AW13" s="199"/>
      <c r="AX13" s="199"/>
      <c r="AY13" s="199"/>
      <c r="AZ13" s="199"/>
      <c r="BA13" s="199"/>
      <c r="BB13" s="199"/>
      <c r="BC13" s="199"/>
      <c r="BD13" s="199"/>
      <c r="BE13" s="199"/>
    </row>
    <row r="14" spans="1:57" s="33" customFormat="1" ht="32.25" customHeight="1">
      <c r="Z14" s="200" t="s">
        <v>467</v>
      </c>
      <c r="AA14" s="200"/>
      <c r="AB14" s="200"/>
      <c r="AC14" s="200"/>
      <c r="AD14" s="200"/>
      <c r="AE14" s="200"/>
      <c r="AF14" s="200"/>
      <c r="AG14" s="200"/>
      <c r="AH14" s="200"/>
      <c r="AI14" s="200"/>
      <c r="AJ14" s="200"/>
      <c r="AK14" s="200"/>
      <c r="AL14" s="200"/>
      <c r="AM14" s="200"/>
      <c r="AN14" s="200"/>
      <c r="AO14" s="200"/>
      <c r="AP14" s="200"/>
      <c r="AQ14" s="200"/>
      <c r="AR14" s="200"/>
      <c r="AS14" s="200"/>
      <c r="AT14" s="200"/>
      <c r="AU14" s="200"/>
      <c r="AV14" s="200"/>
      <c r="AW14" s="200"/>
      <c r="AX14" s="200"/>
      <c r="AY14" s="200"/>
      <c r="AZ14" s="200"/>
      <c r="BA14" s="200"/>
      <c r="BB14" s="200"/>
      <c r="BC14" s="200"/>
      <c r="BD14" s="200"/>
      <c r="BE14" s="200"/>
    </row>
    <row r="15" spans="1:57" s="33" customFormat="1" ht="17.25" customHeight="1">
      <c r="Z15" s="199" t="s">
        <v>200</v>
      </c>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row>
    <row r="16" spans="1:57" s="60" customFormat="1" ht="22.5" customHeight="1">
      <c r="Z16" s="34"/>
      <c r="AA16" s="34"/>
      <c r="AB16" s="34"/>
      <c r="AC16" s="34"/>
      <c r="AD16" s="34"/>
      <c r="AE16" s="35"/>
      <c r="AF16" s="36"/>
      <c r="AG16" s="36"/>
      <c r="AH16" s="36"/>
      <c r="AI16" s="36"/>
      <c r="AJ16" s="36"/>
      <c r="AK16" s="36"/>
      <c r="AL16" s="36"/>
      <c r="AM16" s="36"/>
      <c r="AN16" s="190"/>
      <c r="AO16" s="190"/>
      <c r="AP16" s="190"/>
      <c r="AQ16" s="190"/>
      <c r="AR16" s="190"/>
      <c r="AS16" s="190"/>
      <c r="AT16" s="190"/>
      <c r="AU16" s="190"/>
      <c r="AV16" s="190"/>
      <c r="AW16" s="190"/>
      <c r="AX16" s="190"/>
      <c r="AY16" s="190"/>
      <c r="AZ16" s="190"/>
      <c r="BA16" s="190"/>
      <c r="BB16" s="190"/>
      <c r="BC16" s="190"/>
      <c r="BD16" s="190"/>
      <c r="BE16" s="190"/>
    </row>
    <row r="17" spans="1:57" s="33" customFormat="1" ht="17.25" customHeight="1">
      <c r="Z17" s="33" t="s">
        <v>183</v>
      </c>
      <c r="AF17" s="201" t="s">
        <v>184</v>
      </c>
      <c r="AG17" s="201"/>
      <c r="AH17" s="201"/>
      <c r="AI17" s="201"/>
      <c r="AJ17" s="201"/>
      <c r="AK17" s="201"/>
      <c r="AL17" s="201"/>
      <c r="AM17" s="201"/>
      <c r="AN17" s="201"/>
      <c r="AO17" s="201"/>
      <c r="AP17" s="201"/>
      <c r="AQ17" s="201"/>
      <c r="AR17" s="201"/>
      <c r="AS17" s="201"/>
      <c r="AT17" s="201"/>
      <c r="AU17" s="201"/>
      <c r="AV17" s="201"/>
      <c r="AW17" s="201"/>
      <c r="AX17" s="201"/>
      <c r="AY17" s="201"/>
      <c r="AZ17" s="201"/>
      <c r="BA17" s="201"/>
      <c r="BB17" s="201"/>
      <c r="BC17" s="201"/>
      <c r="BD17" s="201"/>
      <c r="BE17" s="201"/>
    </row>
    <row r="18" spans="1:57" s="60" customFormat="1" ht="12.75" customHeight="1">
      <c r="AG18" s="79" t="s">
        <v>185</v>
      </c>
      <c r="AH18" s="190"/>
      <c r="AI18" s="190"/>
      <c r="AJ18" s="190"/>
      <c r="AK18" s="161" t="s">
        <v>186</v>
      </c>
      <c r="AL18" s="190"/>
      <c r="AM18" s="190"/>
      <c r="AN18" s="190"/>
      <c r="AO18" s="190"/>
      <c r="AP18" s="190"/>
      <c r="AQ18" s="190"/>
      <c r="AR18" s="190"/>
      <c r="AS18" s="190"/>
      <c r="AT18" s="190"/>
      <c r="AU18" s="190"/>
      <c r="AV18" s="190"/>
      <c r="AW18" s="190"/>
      <c r="AX18" s="191">
        <v>20</v>
      </c>
      <c r="AY18" s="191"/>
      <c r="AZ18" s="192" t="s">
        <v>451</v>
      </c>
      <c r="BA18" s="192"/>
      <c r="BB18" s="192"/>
      <c r="BC18" s="193" t="s">
        <v>187</v>
      </c>
      <c r="BD18" s="193"/>
    </row>
    <row r="19" spans="1:57" s="60" customFormat="1" ht="12.75" customHeight="1">
      <c r="AG19" s="37"/>
      <c r="AH19" s="61"/>
      <c r="AI19" s="61"/>
      <c r="AJ19" s="61"/>
      <c r="AL19" s="61"/>
      <c r="AM19" s="61"/>
      <c r="AN19" s="61"/>
      <c r="AO19" s="61"/>
      <c r="AP19" s="61"/>
      <c r="AQ19" s="61"/>
      <c r="AR19" s="61"/>
      <c r="AS19" s="61"/>
      <c r="AT19" s="61"/>
      <c r="AU19" s="61"/>
      <c r="AV19" s="61"/>
      <c r="AW19" s="61"/>
      <c r="AX19" s="59"/>
      <c r="AY19" s="59"/>
      <c r="AZ19" s="44"/>
      <c r="BA19" s="44"/>
      <c r="BB19" s="44"/>
    </row>
    <row r="20" spans="1:57" s="60" customFormat="1" ht="12.75" customHeight="1">
      <c r="AG20" s="37"/>
      <c r="AH20" s="61"/>
      <c r="AI20" s="61"/>
      <c r="AJ20" s="61"/>
      <c r="AL20" s="61"/>
      <c r="AM20" s="61"/>
      <c r="AN20" s="61"/>
      <c r="AO20" s="61"/>
      <c r="AP20" s="61"/>
      <c r="AQ20" s="61"/>
      <c r="AR20" s="61"/>
      <c r="AS20" s="61"/>
      <c r="AT20" s="61"/>
      <c r="AU20" s="61"/>
      <c r="AV20" s="61"/>
      <c r="AW20" s="61"/>
      <c r="AX20" s="59"/>
      <c r="AY20" s="59"/>
      <c r="AZ20" s="44"/>
      <c r="BA20" s="44"/>
      <c r="BB20" s="44"/>
    </row>
    <row r="21" spans="1:57" s="60" customFormat="1" ht="16.5">
      <c r="A21" s="194" t="s">
        <v>375</v>
      </c>
      <c r="B21" s="194"/>
      <c r="C21" s="194"/>
      <c r="D21" s="194"/>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4"/>
      <c r="BC21" s="194"/>
      <c r="BD21" s="194"/>
      <c r="BE21" s="194"/>
    </row>
    <row r="22" spans="1:57" s="40" customFormat="1" ht="16.5">
      <c r="A22" s="38"/>
      <c r="B22" s="38"/>
      <c r="C22" s="38"/>
      <c r="D22" s="38"/>
      <c r="E22" s="38"/>
      <c r="F22" s="38"/>
      <c r="G22" s="38"/>
      <c r="H22" s="38"/>
      <c r="I22" s="38"/>
      <c r="J22" s="38"/>
      <c r="K22" s="195" t="s">
        <v>376</v>
      </c>
      <c r="L22" s="195"/>
      <c r="M22" s="195"/>
      <c r="N22" s="195"/>
      <c r="O22" s="195" t="s">
        <v>470</v>
      </c>
      <c r="P22" s="195"/>
      <c r="Q22" s="195"/>
      <c r="R22" s="195"/>
      <c r="S22" s="195"/>
      <c r="T22" s="195"/>
      <c r="U22" s="195"/>
      <c r="V22" s="195"/>
      <c r="W22" s="195"/>
      <c r="X22" s="195"/>
      <c r="Y22" s="195"/>
      <c r="Z22" s="195"/>
      <c r="AA22" s="195"/>
      <c r="AB22" s="195"/>
      <c r="AC22" s="195"/>
      <c r="AD22" s="195" t="s">
        <v>188</v>
      </c>
      <c r="AE22" s="195"/>
      <c r="AF22" s="195"/>
      <c r="AG22" s="195"/>
      <c r="AH22" s="196" t="s">
        <v>377</v>
      </c>
      <c r="AI22" s="196"/>
      <c r="AJ22" s="196"/>
      <c r="AK22" s="39" t="s">
        <v>251</v>
      </c>
      <c r="AL22" s="39"/>
      <c r="AM22" s="39"/>
      <c r="AN22" s="39"/>
      <c r="AO22" s="39"/>
      <c r="AP22" s="38"/>
      <c r="AQ22" s="38"/>
      <c r="AR22" s="38"/>
      <c r="AS22" s="38"/>
      <c r="AT22" s="38"/>
      <c r="AU22" s="38"/>
      <c r="AV22" s="38"/>
      <c r="AW22" s="38"/>
      <c r="AX22" s="38"/>
      <c r="AY22" s="38"/>
    </row>
    <row r="23" spans="1:57" s="40" customFormat="1" ht="21" customHeight="1">
      <c r="A23" s="197"/>
      <c r="B23" s="197"/>
      <c r="C23" s="197"/>
      <c r="D23" s="197"/>
      <c r="E23" s="197"/>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197"/>
      <c r="AM23" s="197"/>
      <c r="AN23" s="197"/>
      <c r="AO23" s="197"/>
      <c r="AP23" s="197"/>
      <c r="AQ23" s="197"/>
      <c r="AR23" s="197"/>
      <c r="AS23" s="197"/>
      <c r="AT23" s="197"/>
      <c r="AU23" s="197"/>
      <c r="AV23" s="197"/>
      <c r="AW23" s="197"/>
      <c r="AX23" s="197"/>
      <c r="AY23" s="197"/>
      <c r="AZ23" s="197"/>
      <c r="BA23" s="197"/>
      <c r="BB23" s="197"/>
      <c r="BC23" s="197"/>
      <c r="BD23" s="197"/>
      <c r="BE23" s="197"/>
    </row>
    <row r="24" spans="1:57" s="40" customFormat="1" ht="18" customHeight="1">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row>
    <row r="25" spans="1:57" s="60" customFormat="1" ht="12.75" customHeight="1">
      <c r="AY25" s="180" t="s">
        <v>189</v>
      </c>
      <c r="AZ25" s="180"/>
      <c r="BA25" s="180"/>
      <c r="BB25" s="180"/>
      <c r="BC25" s="180"/>
      <c r="BD25" s="180"/>
      <c r="BE25" s="180"/>
    </row>
    <row r="26" spans="1:57" s="60" customFormat="1" ht="20.25" customHeight="1">
      <c r="A26" s="184" t="s">
        <v>489</v>
      </c>
      <c r="B26" s="184"/>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W26" s="59" t="s">
        <v>190</v>
      </c>
      <c r="AY26" s="180" t="s">
        <v>488</v>
      </c>
      <c r="AZ26" s="180"/>
      <c r="BA26" s="180"/>
      <c r="BB26" s="180"/>
      <c r="BC26" s="180"/>
      <c r="BD26" s="180"/>
      <c r="BE26" s="180"/>
    </row>
    <row r="27" spans="1:57" s="60" customFormat="1" ht="20.25" customHeight="1">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176" t="s">
        <v>192</v>
      </c>
      <c r="AC27" s="176"/>
      <c r="AD27" s="176"/>
      <c r="AE27" s="176"/>
      <c r="AF27" s="176"/>
      <c r="AG27" s="176"/>
      <c r="AH27" s="176"/>
      <c r="AI27" s="176"/>
      <c r="AJ27" s="176"/>
      <c r="AK27" s="176"/>
      <c r="AL27" s="176"/>
      <c r="AM27" s="176"/>
      <c r="AN27" s="176"/>
      <c r="AO27" s="176"/>
      <c r="AP27" s="176"/>
      <c r="AQ27" s="176"/>
      <c r="AR27" s="176"/>
      <c r="AS27" s="176"/>
      <c r="AT27" s="176"/>
      <c r="AU27" s="176"/>
      <c r="AV27" s="176"/>
      <c r="AW27" s="176"/>
      <c r="AX27" s="177"/>
      <c r="AY27" s="170" t="s">
        <v>378</v>
      </c>
      <c r="AZ27" s="171"/>
      <c r="BA27" s="171"/>
      <c r="BB27" s="171"/>
      <c r="BC27" s="171"/>
      <c r="BD27" s="171"/>
      <c r="BE27" s="172"/>
    </row>
    <row r="28" spans="1:57" s="60" customFormat="1" ht="18" customHeight="1">
      <c r="A28" s="185" t="s">
        <v>191</v>
      </c>
      <c r="B28" s="185"/>
      <c r="C28" s="185"/>
      <c r="D28" s="185"/>
      <c r="E28" s="185"/>
      <c r="F28" s="185"/>
      <c r="G28" s="185"/>
      <c r="H28" s="185"/>
      <c r="I28" s="185"/>
      <c r="J28" s="185"/>
      <c r="K28" s="185"/>
      <c r="L28" s="185"/>
      <c r="M28" s="185"/>
      <c r="N28" s="43"/>
      <c r="O28" s="43"/>
      <c r="P28" s="43"/>
      <c r="Q28" s="43"/>
      <c r="R28" s="43"/>
      <c r="S28" s="43"/>
      <c r="T28" s="43"/>
      <c r="U28" s="43"/>
      <c r="V28" s="43"/>
      <c r="W28" s="43"/>
      <c r="X28" s="42"/>
      <c r="Y28" s="42"/>
      <c r="Z28" s="42"/>
      <c r="AA28" s="44"/>
      <c r="AB28" s="176"/>
      <c r="AC28" s="176"/>
      <c r="AD28" s="176"/>
      <c r="AE28" s="176"/>
      <c r="AF28" s="176"/>
      <c r="AG28" s="176"/>
      <c r="AH28" s="176"/>
      <c r="AI28" s="176"/>
      <c r="AJ28" s="176"/>
      <c r="AK28" s="176"/>
      <c r="AL28" s="176"/>
      <c r="AM28" s="176"/>
      <c r="AN28" s="176"/>
      <c r="AO28" s="176"/>
      <c r="AP28" s="176"/>
      <c r="AQ28" s="176"/>
      <c r="AR28" s="176"/>
      <c r="AS28" s="176"/>
      <c r="AT28" s="176"/>
      <c r="AU28" s="176"/>
      <c r="AV28" s="176"/>
      <c r="AW28" s="176"/>
      <c r="AX28" s="177"/>
      <c r="AY28" s="173"/>
      <c r="AZ28" s="174"/>
      <c r="BA28" s="174"/>
      <c r="BB28" s="174"/>
      <c r="BC28" s="174"/>
      <c r="BD28" s="174"/>
      <c r="BE28" s="175"/>
    </row>
    <row r="29" spans="1:57" s="60" customFormat="1" ht="32.25" customHeight="1">
      <c r="A29" s="185"/>
      <c r="B29" s="185"/>
      <c r="C29" s="185"/>
      <c r="D29" s="185"/>
      <c r="E29" s="185"/>
      <c r="F29" s="185"/>
      <c r="G29" s="185"/>
      <c r="H29" s="185"/>
      <c r="I29" s="185"/>
      <c r="J29" s="185"/>
      <c r="K29" s="185"/>
      <c r="L29" s="185"/>
      <c r="M29" s="185"/>
      <c r="N29" s="189" t="s">
        <v>468</v>
      </c>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2" t="s">
        <v>193</v>
      </c>
      <c r="AR29" s="182"/>
      <c r="AS29" s="182"/>
      <c r="AT29" s="182"/>
      <c r="AU29" s="182"/>
      <c r="AV29" s="182"/>
      <c r="AW29" s="182"/>
      <c r="AX29" s="183"/>
      <c r="AY29" s="186" t="s">
        <v>194</v>
      </c>
      <c r="AZ29" s="187"/>
      <c r="BA29" s="187"/>
      <c r="BB29" s="187"/>
      <c r="BC29" s="187"/>
      <c r="BD29" s="187"/>
      <c r="BE29" s="188"/>
    </row>
    <row r="30" spans="1:57" s="45" customFormat="1" ht="39" customHeight="1">
      <c r="B30" s="46"/>
      <c r="C30" s="46"/>
      <c r="D30" s="46"/>
      <c r="E30" s="46"/>
      <c r="F30" s="46"/>
      <c r="G30" s="46"/>
      <c r="H30" s="46"/>
      <c r="I30" s="46"/>
      <c r="J30" s="46"/>
      <c r="K30" s="46"/>
      <c r="L30" s="46"/>
      <c r="M30" s="46"/>
      <c r="N30" s="46"/>
      <c r="O30" s="46"/>
      <c r="P30" s="46"/>
      <c r="Q30" s="46"/>
      <c r="AB30" s="182" t="s">
        <v>192</v>
      </c>
      <c r="AC30" s="182"/>
      <c r="AD30" s="182"/>
      <c r="AE30" s="182"/>
      <c r="AF30" s="182"/>
      <c r="AG30" s="182"/>
      <c r="AH30" s="182"/>
      <c r="AI30" s="182"/>
      <c r="AJ30" s="182"/>
      <c r="AK30" s="182"/>
      <c r="AL30" s="182"/>
      <c r="AM30" s="182"/>
      <c r="AN30" s="182"/>
      <c r="AO30" s="182"/>
      <c r="AP30" s="182"/>
      <c r="AQ30" s="182"/>
      <c r="AR30" s="182"/>
      <c r="AS30" s="182"/>
      <c r="AT30" s="182"/>
      <c r="AU30" s="182"/>
      <c r="AV30" s="182"/>
      <c r="AW30" s="182"/>
      <c r="AX30" s="183"/>
      <c r="AY30" s="178" t="s">
        <v>379</v>
      </c>
      <c r="AZ30" s="178"/>
      <c r="BA30" s="178"/>
      <c r="BB30" s="178"/>
      <c r="BC30" s="178"/>
      <c r="BD30" s="178"/>
      <c r="BE30" s="178"/>
    </row>
    <row r="31" spans="1:57" s="47" customFormat="1" ht="15">
      <c r="A31" s="179" t="s">
        <v>195</v>
      </c>
      <c r="B31" s="179"/>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W31" s="37" t="s">
        <v>196</v>
      </c>
      <c r="AY31" s="180" t="s">
        <v>380</v>
      </c>
      <c r="AZ31" s="180"/>
      <c r="BA31" s="180"/>
      <c r="BB31" s="180"/>
      <c r="BC31" s="180"/>
      <c r="BD31" s="180"/>
      <c r="BE31" s="180"/>
    </row>
    <row r="32" spans="1:57" s="47" customFormat="1" ht="20.25" customHeight="1">
      <c r="A32" s="48"/>
      <c r="B32" s="48"/>
      <c r="C32" s="48"/>
      <c r="D32" s="48"/>
      <c r="E32" s="48"/>
      <c r="F32" s="48"/>
      <c r="G32" s="48"/>
      <c r="H32" s="48"/>
      <c r="I32" s="48"/>
      <c r="J32" s="48"/>
      <c r="K32" s="48"/>
      <c r="L32" s="48"/>
      <c r="M32" s="48"/>
      <c r="N32" s="48"/>
      <c r="O32" s="48"/>
      <c r="P32" s="48"/>
      <c r="Q32" s="160"/>
      <c r="Z32" s="160"/>
      <c r="AA32" s="160"/>
      <c r="AB32" s="160"/>
      <c r="AC32" s="160"/>
      <c r="AD32" s="160"/>
      <c r="AE32" s="160"/>
      <c r="AF32" s="160"/>
      <c r="AG32" s="160"/>
      <c r="AH32" s="160"/>
      <c r="AI32" s="160"/>
      <c r="AJ32" s="160"/>
      <c r="AK32" s="160"/>
      <c r="AL32" s="160"/>
      <c r="AM32" s="160"/>
      <c r="AN32" s="160"/>
      <c r="AO32" s="160"/>
      <c r="AP32" s="160"/>
      <c r="AQ32" s="160"/>
      <c r="AR32" s="160"/>
      <c r="AW32" s="37" t="s">
        <v>197</v>
      </c>
      <c r="AY32" s="180" t="s">
        <v>381</v>
      </c>
      <c r="AZ32" s="180"/>
      <c r="BA32" s="180"/>
      <c r="BB32" s="180"/>
      <c r="BC32" s="180"/>
      <c r="BD32" s="180"/>
      <c r="BE32" s="180"/>
    </row>
    <row r="33" spans="1:57" s="47" customFormat="1" ht="15">
      <c r="A33" s="160"/>
      <c r="B33" s="160"/>
      <c r="C33" s="44"/>
      <c r="D33" s="44"/>
      <c r="E33" s="44"/>
      <c r="F33" s="44"/>
      <c r="G33" s="44"/>
      <c r="H33" s="44"/>
      <c r="I33" s="44"/>
      <c r="J33" s="160"/>
      <c r="K33" s="160"/>
      <c r="L33" s="160"/>
      <c r="M33" s="160"/>
      <c r="N33" s="160"/>
      <c r="O33" s="160"/>
      <c r="P33" s="160"/>
      <c r="Q33" s="160"/>
      <c r="Z33" s="160"/>
      <c r="AA33" s="160"/>
      <c r="AB33" s="160"/>
      <c r="AC33" s="160"/>
      <c r="AD33" s="160"/>
      <c r="AE33" s="160"/>
      <c r="AF33" s="160"/>
      <c r="AG33" s="160"/>
      <c r="AH33" s="160"/>
      <c r="AI33" s="160"/>
      <c r="AJ33" s="160"/>
      <c r="AK33" s="160"/>
      <c r="AL33" s="160"/>
      <c r="AM33" s="160"/>
      <c r="AN33" s="160"/>
      <c r="AO33" s="160"/>
      <c r="AP33" s="160"/>
      <c r="AQ33" s="160"/>
      <c r="AR33" s="160"/>
      <c r="AW33" s="37" t="s">
        <v>198</v>
      </c>
      <c r="AY33" s="180" t="s">
        <v>199</v>
      </c>
      <c r="AZ33" s="180"/>
      <c r="BA33" s="180"/>
      <c r="BB33" s="180"/>
      <c r="BC33" s="180"/>
      <c r="BD33" s="180"/>
      <c r="BE33" s="180"/>
    </row>
    <row r="35" spans="1:57" s="45" customFormat="1" ht="28.5" customHeight="1">
      <c r="B35" s="46"/>
      <c r="C35" s="46"/>
      <c r="D35" s="46"/>
      <c r="E35" s="46"/>
      <c r="F35" s="46"/>
      <c r="G35" s="46"/>
      <c r="H35" s="46"/>
      <c r="I35" s="46"/>
      <c r="J35" s="46"/>
      <c r="K35" s="46"/>
      <c r="L35" s="46"/>
      <c r="M35" s="46"/>
      <c r="N35" s="46"/>
      <c r="O35" s="46"/>
      <c r="P35" s="46"/>
      <c r="Q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Y35" s="50"/>
      <c r="AZ35" s="50"/>
      <c r="BA35" s="50"/>
      <c r="BB35" s="50"/>
      <c r="BC35" s="50"/>
      <c r="BD35" s="50"/>
      <c r="BE35" s="50"/>
    </row>
    <row r="36" spans="1:57" s="45" customFormat="1" ht="28.5" customHeight="1">
      <c r="B36" s="46"/>
      <c r="C36" s="46"/>
      <c r="D36" s="46"/>
      <c r="E36" s="46"/>
      <c r="F36" s="46"/>
      <c r="G36" s="46"/>
      <c r="H36" s="46"/>
      <c r="I36" s="46"/>
      <c r="J36" s="46"/>
      <c r="K36" s="46"/>
      <c r="L36" s="46"/>
      <c r="M36" s="46"/>
      <c r="N36" s="46"/>
      <c r="O36" s="46"/>
      <c r="P36" s="46"/>
      <c r="Q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Y36" s="50"/>
      <c r="AZ36" s="50"/>
      <c r="BA36" s="50"/>
      <c r="BB36" s="50"/>
      <c r="BC36" s="50"/>
      <c r="BD36" s="50"/>
      <c r="BE36" s="50"/>
    </row>
    <row r="37" spans="1:57" s="45" customFormat="1" ht="28.5" customHeight="1">
      <c r="B37" s="46"/>
      <c r="C37" s="46"/>
      <c r="D37" s="46"/>
      <c r="E37" s="46"/>
      <c r="F37" s="46"/>
      <c r="G37" s="46"/>
      <c r="H37" s="46"/>
      <c r="I37" s="46"/>
      <c r="J37" s="46"/>
      <c r="K37" s="46"/>
      <c r="L37" s="46"/>
      <c r="M37" s="46"/>
      <c r="N37" s="46"/>
      <c r="O37" s="46"/>
      <c r="P37" s="46"/>
      <c r="Q37" s="46"/>
      <c r="Z37" s="181"/>
      <c r="AA37" s="181"/>
      <c r="AB37" s="181"/>
      <c r="AC37" s="181"/>
      <c r="AD37" s="181"/>
      <c r="AE37" s="181"/>
      <c r="AF37" s="181"/>
      <c r="AG37" s="181"/>
      <c r="AH37" s="181"/>
      <c r="AI37" s="181"/>
      <c r="AJ37" s="181"/>
      <c r="AK37" s="181"/>
      <c r="AL37" s="181"/>
      <c r="AM37" s="181"/>
      <c r="AN37" s="181"/>
      <c r="AO37" s="181"/>
      <c r="AP37" s="181"/>
      <c r="AQ37" s="181"/>
      <c r="AR37" s="181"/>
      <c r="AS37" s="181"/>
      <c r="AT37" s="181"/>
      <c r="AU37" s="181"/>
      <c r="AV37" s="181"/>
      <c r="AW37" s="181"/>
      <c r="AY37" s="50"/>
      <c r="AZ37" s="50"/>
      <c r="BA37" s="50"/>
      <c r="BB37" s="50"/>
      <c r="BC37" s="50"/>
      <c r="BD37" s="50"/>
      <c r="BE37" s="50"/>
    </row>
    <row r="38" spans="1:57" s="45" customFormat="1" ht="28.5" customHeight="1">
      <c r="B38" s="46"/>
      <c r="C38" s="46"/>
      <c r="D38" s="46"/>
      <c r="E38" s="46"/>
      <c r="F38" s="46"/>
      <c r="G38" s="46"/>
      <c r="H38" s="46"/>
      <c r="I38" s="46"/>
      <c r="J38" s="46"/>
      <c r="K38" s="46"/>
      <c r="L38" s="46"/>
      <c r="M38" s="46"/>
      <c r="N38" s="46"/>
      <c r="O38" s="46"/>
      <c r="P38" s="46"/>
      <c r="Q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Y38" s="50"/>
      <c r="AZ38" s="50"/>
      <c r="BA38" s="50"/>
      <c r="BB38" s="50"/>
      <c r="BC38" s="50"/>
      <c r="BD38" s="50"/>
      <c r="BE38" s="50"/>
    </row>
    <row r="39" spans="1:57" s="60" customFormat="1" ht="27.75" customHeight="1"/>
    <row r="40" spans="1:57" s="60" customFormat="1" ht="12.75" customHeight="1">
      <c r="A40" s="169"/>
      <c r="B40" s="169"/>
      <c r="C40" s="169"/>
      <c r="D40" s="169"/>
      <c r="E40" s="169"/>
      <c r="F40" s="169"/>
      <c r="G40" s="169"/>
      <c r="H40" s="169"/>
      <c r="I40" s="169"/>
      <c r="J40" s="169"/>
      <c r="K40" s="169"/>
      <c r="L40" s="169"/>
      <c r="M40" s="169"/>
      <c r="N40" s="169"/>
      <c r="O40" s="169"/>
      <c r="P40" s="169"/>
      <c r="Q40" s="169"/>
      <c r="R40" s="169"/>
      <c r="S40" s="169"/>
      <c r="T40" s="169"/>
      <c r="U40" s="169"/>
      <c r="V40" s="169"/>
      <c r="W40" s="169"/>
      <c r="X40" s="169"/>
      <c r="Y40" s="169"/>
      <c r="Z40" s="169"/>
      <c r="AA40" s="169"/>
      <c r="AB40" s="169"/>
      <c r="AC40" s="169"/>
      <c r="AD40" s="169"/>
      <c r="AE40" s="169"/>
      <c r="AF40" s="169"/>
      <c r="AG40" s="169"/>
      <c r="AH40" s="169"/>
      <c r="AI40" s="169"/>
      <c r="AJ40" s="169"/>
      <c r="AK40" s="169"/>
      <c r="AL40" s="169"/>
      <c r="AM40" s="169"/>
      <c r="AN40" s="169"/>
      <c r="AO40" s="169"/>
      <c r="AP40" s="169"/>
      <c r="AQ40" s="169"/>
      <c r="AR40" s="169"/>
      <c r="AS40" s="169"/>
      <c r="AT40" s="169"/>
      <c r="AU40" s="169"/>
      <c r="AV40" s="169"/>
      <c r="AW40" s="169"/>
      <c r="AX40" s="169"/>
      <c r="AY40" s="169"/>
      <c r="AZ40" s="169"/>
      <c r="BA40" s="169"/>
      <c r="BB40" s="169"/>
      <c r="BC40" s="169"/>
      <c r="BD40" s="169"/>
      <c r="BE40" s="169"/>
    </row>
    <row r="42" spans="1:57" ht="7.5" customHeight="1"/>
  </sheetData>
  <mergeCells count="47">
    <mergeCell ref="Z15:BE15"/>
    <mergeCell ref="AF17:BE17"/>
    <mergeCell ref="AH18:AJ18"/>
    <mergeCell ref="AL18:AW18"/>
    <mergeCell ref="AX18:AY18"/>
    <mergeCell ref="AZ18:BB18"/>
    <mergeCell ref="BC18:BD18"/>
    <mergeCell ref="AN16:BE16"/>
    <mergeCell ref="AF8:BE8"/>
    <mergeCell ref="Z2:BE2"/>
    <mergeCell ref="Z3:BE3"/>
    <mergeCell ref="Z4:BE4"/>
    <mergeCell ref="Z5:BE5"/>
    <mergeCell ref="Z6:BE6"/>
    <mergeCell ref="AN7:BE7"/>
    <mergeCell ref="AY25:BE25"/>
    <mergeCell ref="AH9:AJ9"/>
    <mergeCell ref="AL9:AW9"/>
    <mergeCell ref="AX9:AY9"/>
    <mergeCell ref="AZ9:BB9"/>
    <mergeCell ref="BC9:BD9"/>
    <mergeCell ref="A21:BE21"/>
    <mergeCell ref="K22:N22"/>
    <mergeCell ref="O22:AC22"/>
    <mergeCell ref="AD22:AG22"/>
    <mergeCell ref="AH22:AJ22"/>
    <mergeCell ref="A23:BE23"/>
    <mergeCell ref="Z11:BE11"/>
    <mergeCell ref="Z12:BE12"/>
    <mergeCell ref="Z13:BE13"/>
    <mergeCell ref="Z14:BE14"/>
    <mergeCell ref="A26:AT26"/>
    <mergeCell ref="AY26:BE26"/>
    <mergeCell ref="A28:M29"/>
    <mergeCell ref="AQ29:AX29"/>
    <mergeCell ref="AY29:BE29"/>
    <mergeCell ref="N29:AP29"/>
    <mergeCell ref="A40:BE40"/>
    <mergeCell ref="AY27:BE28"/>
    <mergeCell ref="AB27:AX28"/>
    <mergeCell ref="AY30:BE30"/>
    <mergeCell ref="A31:AR31"/>
    <mergeCell ref="AY31:BE31"/>
    <mergeCell ref="AY32:BE32"/>
    <mergeCell ref="AY33:BE33"/>
    <mergeCell ref="Z37:AW37"/>
    <mergeCell ref="AB30:AX30"/>
  </mergeCell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dimension ref="A1:EN182"/>
  <sheetViews>
    <sheetView view="pageBreakPreview" topLeftCell="A164" zoomScaleNormal="106" zoomScaleSheetLayoutView="100" workbookViewId="0">
      <selection activeCell="F71" sqref="F71"/>
    </sheetView>
  </sheetViews>
  <sheetFormatPr defaultColWidth="1.83203125" defaultRowHeight="12.75"/>
  <cols>
    <col min="1" max="1" width="42.6640625" style="24" customWidth="1"/>
    <col min="2" max="2" width="11.5" style="58" customWidth="1"/>
    <col min="3" max="3" width="9.33203125" style="24" hidden="1" customWidth="1"/>
    <col min="4" max="4" width="13.5" style="24" customWidth="1"/>
    <col min="5" max="5" width="11.33203125" style="24" customWidth="1"/>
    <col min="6" max="6" width="16.1640625" style="24" customWidth="1"/>
    <col min="7" max="8" width="16.6640625" style="24" customWidth="1"/>
    <col min="9" max="9" width="13.5" style="24" customWidth="1"/>
    <col min="10" max="12" width="1.83203125" style="2"/>
    <col min="13" max="13" width="10.33203125" style="2" customWidth="1"/>
    <col min="14" max="14" width="20.33203125" style="2" customWidth="1"/>
    <col min="15" max="15" width="15.83203125" style="2" customWidth="1"/>
    <col min="16" max="16" width="20.1640625" style="2" customWidth="1"/>
    <col min="17" max="17" width="15.83203125" style="2" customWidth="1"/>
    <col min="18" max="248" width="1.83203125" style="2"/>
    <col min="249" max="249" width="42.6640625" style="2" customWidth="1"/>
    <col min="250" max="250" width="11.5" style="2" customWidth="1"/>
    <col min="251" max="251" width="0" style="2" hidden="1" customWidth="1"/>
    <col min="252" max="252" width="16.1640625" style="2" customWidth="1"/>
    <col min="253" max="253" width="9.33203125" style="2" customWidth="1"/>
    <col min="254" max="254" width="10.5" style="2" customWidth="1"/>
    <col min="255" max="255" width="11.33203125" style="2" customWidth="1"/>
    <col min="256" max="256" width="12.83203125" style="2" customWidth="1"/>
    <col min="257" max="257" width="13.5" style="2" customWidth="1"/>
    <col min="258" max="504" width="1.83203125" style="2"/>
    <col min="505" max="505" width="42.6640625" style="2" customWidth="1"/>
    <col min="506" max="506" width="11.5" style="2" customWidth="1"/>
    <col min="507" max="507" width="0" style="2" hidden="1" customWidth="1"/>
    <col min="508" max="508" width="16.1640625" style="2" customWidth="1"/>
    <col min="509" max="509" width="9.33203125" style="2" customWidth="1"/>
    <col min="510" max="510" width="10.5" style="2" customWidth="1"/>
    <col min="511" max="511" width="11.33203125" style="2" customWidth="1"/>
    <col min="512" max="512" width="12.83203125" style="2" customWidth="1"/>
    <col min="513" max="513" width="13.5" style="2" customWidth="1"/>
    <col min="514" max="760" width="1.83203125" style="2"/>
    <col min="761" max="761" width="42.6640625" style="2" customWidth="1"/>
    <col min="762" max="762" width="11.5" style="2" customWidth="1"/>
    <col min="763" max="763" width="0" style="2" hidden="1" customWidth="1"/>
    <col min="764" max="764" width="16.1640625" style="2" customWidth="1"/>
    <col min="765" max="765" width="9.33203125" style="2" customWidth="1"/>
    <col min="766" max="766" width="10.5" style="2" customWidth="1"/>
    <col min="767" max="767" width="11.33203125" style="2" customWidth="1"/>
    <col min="768" max="768" width="12.83203125" style="2" customWidth="1"/>
    <col min="769" max="769" width="13.5" style="2" customWidth="1"/>
    <col min="770" max="1016" width="1.83203125" style="2"/>
    <col min="1017" max="1017" width="42.6640625" style="2" customWidth="1"/>
    <col min="1018" max="1018" width="11.5" style="2" customWidth="1"/>
    <col min="1019" max="1019" width="0" style="2" hidden="1" customWidth="1"/>
    <col min="1020" max="1020" width="16.1640625" style="2" customWidth="1"/>
    <col min="1021" max="1021" width="9.33203125" style="2" customWidth="1"/>
    <col min="1022" max="1022" width="10.5" style="2" customWidth="1"/>
    <col min="1023" max="1023" width="11.33203125" style="2" customWidth="1"/>
    <col min="1024" max="1024" width="12.83203125" style="2" customWidth="1"/>
    <col min="1025" max="1025" width="13.5" style="2" customWidth="1"/>
    <col min="1026" max="1272" width="1.83203125" style="2"/>
    <col min="1273" max="1273" width="42.6640625" style="2" customWidth="1"/>
    <col min="1274" max="1274" width="11.5" style="2" customWidth="1"/>
    <col min="1275" max="1275" width="0" style="2" hidden="1" customWidth="1"/>
    <col min="1276" max="1276" width="16.1640625" style="2" customWidth="1"/>
    <col min="1277" max="1277" width="9.33203125" style="2" customWidth="1"/>
    <col min="1278" max="1278" width="10.5" style="2" customWidth="1"/>
    <col min="1279" max="1279" width="11.33203125" style="2" customWidth="1"/>
    <col min="1280" max="1280" width="12.83203125" style="2" customWidth="1"/>
    <col min="1281" max="1281" width="13.5" style="2" customWidth="1"/>
    <col min="1282" max="1528" width="1.83203125" style="2"/>
    <col min="1529" max="1529" width="42.6640625" style="2" customWidth="1"/>
    <col min="1530" max="1530" width="11.5" style="2" customWidth="1"/>
    <col min="1531" max="1531" width="0" style="2" hidden="1" customWidth="1"/>
    <col min="1532" max="1532" width="16.1640625" style="2" customWidth="1"/>
    <col min="1533" max="1533" width="9.33203125" style="2" customWidth="1"/>
    <col min="1534" max="1534" width="10.5" style="2" customWidth="1"/>
    <col min="1535" max="1535" width="11.33203125" style="2" customWidth="1"/>
    <col min="1536" max="1536" width="12.83203125" style="2" customWidth="1"/>
    <col min="1537" max="1537" width="13.5" style="2" customWidth="1"/>
    <col min="1538" max="1784" width="1.83203125" style="2"/>
    <col min="1785" max="1785" width="42.6640625" style="2" customWidth="1"/>
    <col min="1786" max="1786" width="11.5" style="2" customWidth="1"/>
    <col min="1787" max="1787" width="0" style="2" hidden="1" customWidth="1"/>
    <col min="1788" max="1788" width="16.1640625" style="2" customWidth="1"/>
    <col min="1789" max="1789" width="9.33203125" style="2" customWidth="1"/>
    <col min="1790" max="1790" width="10.5" style="2" customWidth="1"/>
    <col min="1791" max="1791" width="11.33203125" style="2" customWidth="1"/>
    <col min="1792" max="1792" width="12.83203125" style="2" customWidth="1"/>
    <col min="1793" max="1793" width="13.5" style="2" customWidth="1"/>
    <col min="1794" max="2040" width="1.83203125" style="2"/>
    <col min="2041" max="2041" width="42.6640625" style="2" customWidth="1"/>
    <col min="2042" max="2042" width="11.5" style="2" customWidth="1"/>
    <col min="2043" max="2043" width="0" style="2" hidden="1" customWidth="1"/>
    <col min="2044" max="2044" width="16.1640625" style="2" customWidth="1"/>
    <col min="2045" max="2045" width="9.33203125" style="2" customWidth="1"/>
    <col min="2046" max="2046" width="10.5" style="2" customWidth="1"/>
    <col min="2047" max="2047" width="11.33203125" style="2" customWidth="1"/>
    <col min="2048" max="2048" width="12.83203125" style="2" customWidth="1"/>
    <col min="2049" max="2049" width="13.5" style="2" customWidth="1"/>
    <col min="2050" max="2296" width="1.83203125" style="2"/>
    <col min="2297" max="2297" width="42.6640625" style="2" customWidth="1"/>
    <col min="2298" max="2298" width="11.5" style="2" customWidth="1"/>
    <col min="2299" max="2299" width="0" style="2" hidden="1" customWidth="1"/>
    <col min="2300" max="2300" width="16.1640625" style="2" customWidth="1"/>
    <col min="2301" max="2301" width="9.33203125" style="2" customWidth="1"/>
    <col min="2302" max="2302" width="10.5" style="2" customWidth="1"/>
    <col min="2303" max="2303" width="11.33203125" style="2" customWidth="1"/>
    <col min="2304" max="2304" width="12.83203125" style="2" customWidth="1"/>
    <col min="2305" max="2305" width="13.5" style="2" customWidth="1"/>
    <col min="2306" max="2552" width="1.83203125" style="2"/>
    <col min="2553" max="2553" width="42.6640625" style="2" customWidth="1"/>
    <col min="2554" max="2554" width="11.5" style="2" customWidth="1"/>
    <col min="2555" max="2555" width="0" style="2" hidden="1" customWidth="1"/>
    <col min="2556" max="2556" width="16.1640625" style="2" customWidth="1"/>
    <col min="2557" max="2557" width="9.33203125" style="2" customWidth="1"/>
    <col min="2558" max="2558" width="10.5" style="2" customWidth="1"/>
    <col min="2559" max="2559" width="11.33203125" style="2" customWidth="1"/>
    <col min="2560" max="2560" width="12.83203125" style="2" customWidth="1"/>
    <col min="2561" max="2561" width="13.5" style="2" customWidth="1"/>
    <col min="2562" max="2808" width="1.83203125" style="2"/>
    <col min="2809" max="2809" width="42.6640625" style="2" customWidth="1"/>
    <col min="2810" max="2810" width="11.5" style="2" customWidth="1"/>
    <col min="2811" max="2811" width="0" style="2" hidden="1" customWidth="1"/>
    <col min="2812" max="2812" width="16.1640625" style="2" customWidth="1"/>
    <col min="2813" max="2813" width="9.33203125" style="2" customWidth="1"/>
    <col min="2814" max="2814" width="10.5" style="2" customWidth="1"/>
    <col min="2815" max="2815" width="11.33203125" style="2" customWidth="1"/>
    <col min="2816" max="2816" width="12.83203125" style="2" customWidth="1"/>
    <col min="2817" max="2817" width="13.5" style="2" customWidth="1"/>
    <col min="2818" max="3064" width="1.83203125" style="2"/>
    <col min="3065" max="3065" width="42.6640625" style="2" customWidth="1"/>
    <col min="3066" max="3066" width="11.5" style="2" customWidth="1"/>
    <col min="3067" max="3067" width="0" style="2" hidden="1" customWidth="1"/>
    <col min="3068" max="3068" width="16.1640625" style="2" customWidth="1"/>
    <col min="3069" max="3069" width="9.33203125" style="2" customWidth="1"/>
    <col min="3070" max="3070" width="10.5" style="2" customWidth="1"/>
    <col min="3071" max="3071" width="11.33203125" style="2" customWidth="1"/>
    <col min="3072" max="3072" width="12.83203125" style="2" customWidth="1"/>
    <col min="3073" max="3073" width="13.5" style="2" customWidth="1"/>
    <col min="3074" max="3320" width="1.83203125" style="2"/>
    <col min="3321" max="3321" width="42.6640625" style="2" customWidth="1"/>
    <col min="3322" max="3322" width="11.5" style="2" customWidth="1"/>
    <col min="3323" max="3323" width="0" style="2" hidden="1" customWidth="1"/>
    <col min="3324" max="3324" width="16.1640625" style="2" customWidth="1"/>
    <col min="3325" max="3325" width="9.33203125" style="2" customWidth="1"/>
    <col min="3326" max="3326" width="10.5" style="2" customWidth="1"/>
    <col min="3327" max="3327" width="11.33203125" style="2" customWidth="1"/>
    <col min="3328" max="3328" width="12.83203125" style="2" customWidth="1"/>
    <col min="3329" max="3329" width="13.5" style="2" customWidth="1"/>
    <col min="3330" max="3576" width="1.83203125" style="2"/>
    <col min="3577" max="3577" width="42.6640625" style="2" customWidth="1"/>
    <col min="3578" max="3578" width="11.5" style="2" customWidth="1"/>
    <col min="3579" max="3579" width="0" style="2" hidden="1" customWidth="1"/>
    <col min="3580" max="3580" width="16.1640625" style="2" customWidth="1"/>
    <col min="3581" max="3581" width="9.33203125" style="2" customWidth="1"/>
    <col min="3582" max="3582" width="10.5" style="2" customWidth="1"/>
    <col min="3583" max="3583" width="11.33203125" style="2" customWidth="1"/>
    <col min="3584" max="3584" width="12.83203125" style="2" customWidth="1"/>
    <col min="3585" max="3585" width="13.5" style="2" customWidth="1"/>
    <col min="3586" max="3832" width="1.83203125" style="2"/>
    <col min="3833" max="3833" width="42.6640625" style="2" customWidth="1"/>
    <col min="3834" max="3834" width="11.5" style="2" customWidth="1"/>
    <col min="3835" max="3835" width="0" style="2" hidden="1" customWidth="1"/>
    <col min="3836" max="3836" width="16.1640625" style="2" customWidth="1"/>
    <col min="3837" max="3837" width="9.33203125" style="2" customWidth="1"/>
    <col min="3838" max="3838" width="10.5" style="2" customWidth="1"/>
    <col min="3839" max="3839" width="11.33203125" style="2" customWidth="1"/>
    <col min="3840" max="3840" width="12.83203125" style="2" customWidth="1"/>
    <col min="3841" max="3841" width="13.5" style="2" customWidth="1"/>
    <col min="3842" max="4088" width="1.83203125" style="2"/>
    <col min="4089" max="4089" width="42.6640625" style="2" customWidth="1"/>
    <col min="4090" max="4090" width="11.5" style="2" customWidth="1"/>
    <col min="4091" max="4091" width="0" style="2" hidden="1" customWidth="1"/>
    <col min="4092" max="4092" width="16.1640625" style="2" customWidth="1"/>
    <col min="4093" max="4093" width="9.33203125" style="2" customWidth="1"/>
    <col min="4094" max="4094" width="10.5" style="2" customWidth="1"/>
    <col min="4095" max="4095" width="11.33203125" style="2" customWidth="1"/>
    <col min="4096" max="4096" width="12.83203125" style="2" customWidth="1"/>
    <col min="4097" max="4097" width="13.5" style="2" customWidth="1"/>
    <col min="4098" max="4344" width="1.83203125" style="2"/>
    <col min="4345" max="4345" width="42.6640625" style="2" customWidth="1"/>
    <col min="4346" max="4346" width="11.5" style="2" customWidth="1"/>
    <col min="4347" max="4347" width="0" style="2" hidden="1" customWidth="1"/>
    <col min="4348" max="4348" width="16.1640625" style="2" customWidth="1"/>
    <col min="4349" max="4349" width="9.33203125" style="2" customWidth="1"/>
    <col min="4350" max="4350" width="10.5" style="2" customWidth="1"/>
    <col min="4351" max="4351" width="11.33203125" style="2" customWidth="1"/>
    <col min="4352" max="4352" width="12.83203125" style="2" customWidth="1"/>
    <col min="4353" max="4353" width="13.5" style="2" customWidth="1"/>
    <col min="4354" max="4600" width="1.83203125" style="2"/>
    <col min="4601" max="4601" width="42.6640625" style="2" customWidth="1"/>
    <col min="4602" max="4602" width="11.5" style="2" customWidth="1"/>
    <col min="4603" max="4603" width="0" style="2" hidden="1" customWidth="1"/>
    <col min="4604" max="4604" width="16.1640625" style="2" customWidth="1"/>
    <col min="4605" max="4605" width="9.33203125" style="2" customWidth="1"/>
    <col min="4606" max="4606" width="10.5" style="2" customWidth="1"/>
    <col min="4607" max="4607" width="11.33203125" style="2" customWidth="1"/>
    <col min="4608" max="4608" width="12.83203125" style="2" customWidth="1"/>
    <col min="4609" max="4609" width="13.5" style="2" customWidth="1"/>
    <col min="4610" max="4856" width="1.83203125" style="2"/>
    <col min="4857" max="4857" width="42.6640625" style="2" customWidth="1"/>
    <col min="4858" max="4858" width="11.5" style="2" customWidth="1"/>
    <col min="4859" max="4859" width="0" style="2" hidden="1" customWidth="1"/>
    <col min="4860" max="4860" width="16.1640625" style="2" customWidth="1"/>
    <col min="4861" max="4861" width="9.33203125" style="2" customWidth="1"/>
    <col min="4862" max="4862" width="10.5" style="2" customWidth="1"/>
    <col min="4863" max="4863" width="11.33203125" style="2" customWidth="1"/>
    <col min="4864" max="4864" width="12.83203125" style="2" customWidth="1"/>
    <col min="4865" max="4865" width="13.5" style="2" customWidth="1"/>
    <col min="4866" max="5112" width="1.83203125" style="2"/>
    <col min="5113" max="5113" width="42.6640625" style="2" customWidth="1"/>
    <col min="5114" max="5114" width="11.5" style="2" customWidth="1"/>
    <col min="5115" max="5115" width="0" style="2" hidden="1" customWidth="1"/>
    <col min="5116" max="5116" width="16.1640625" style="2" customWidth="1"/>
    <col min="5117" max="5117" width="9.33203125" style="2" customWidth="1"/>
    <col min="5118" max="5118" width="10.5" style="2" customWidth="1"/>
    <col min="5119" max="5119" width="11.33203125" style="2" customWidth="1"/>
    <col min="5120" max="5120" width="12.83203125" style="2" customWidth="1"/>
    <col min="5121" max="5121" width="13.5" style="2" customWidth="1"/>
    <col min="5122" max="5368" width="1.83203125" style="2"/>
    <col min="5369" max="5369" width="42.6640625" style="2" customWidth="1"/>
    <col min="5370" max="5370" width="11.5" style="2" customWidth="1"/>
    <col min="5371" max="5371" width="0" style="2" hidden="1" customWidth="1"/>
    <col min="5372" max="5372" width="16.1640625" style="2" customWidth="1"/>
    <col min="5373" max="5373" width="9.33203125" style="2" customWidth="1"/>
    <col min="5374" max="5374" width="10.5" style="2" customWidth="1"/>
    <col min="5375" max="5375" width="11.33203125" style="2" customWidth="1"/>
    <col min="5376" max="5376" width="12.83203125" style="2" customWidth="1"/>
    <col min="5377" max="5377" width="13.5" style="2" customWidth="1"/>
    <col min="5378" max="5624" width="1.83203125" style="2"/>
    <col min="5625" max="5625" width="42.6640625" style="2" customWidth="1"/>
    <col min="5626" max="5626" width="11.5" style="2" customWidth="1"/>
    <col min="5627" max="5627" width="0" style="2" hidden="1" customWidth="1"/>
    <col min="5628" max="5628" width="16.1640625" style="2" customWidth="1"/>
    <col min="5629" max="5629" width="9.33203125" style="2" customWidth="1"/>
    <col min="5630" max="5630" width="10.5" style="2" customWidth="1"/>
    <col min="5631" max="5631" width="11.33203125" style="2" customWidth="1"/>
    <col min="5632" max="5632" width="12.83203125" style="2" customWidth="1"/>
    <col min="5633" max="5633" width="13.5" style="2" customWidth="1"/>
    <col min="5634" max="5880" width="1.83203125" style="2"/>
    <col min="5881" max="5881" width="42.6640625" style="2" customWidth="1"/>
    <col min="5882" max="5882" width="11.5" style="2" customWidth="1"/>
    <col min="5883" max="5883" width="0" style="2" hidden="1" customWidth="1"/>
    <col min="5884" max="5884" width="16.1640625" style="2" customWidth="1"/>
    <col min="5885" max="5885" width="9.33203125" style="2" customWidth="1"/>
    <col min="5886" max="5886" width="10.5" style="2" customWidth="1"/>
    <col min="5887" max="5887" width="11.33203125" style="2" customWidth="1"/>
    <col min="5888" max="5888" width="12.83203125" style="2" customWidth="1"/>
    <col min="5889" max="5889" width="13.5" style="2" customWidth="1"/>
    <col min="5890" max="6136" width="1.83203125" style="2"/>
    <col min="6137" max="6137" width="42.6640625" style="2" customWidth="1"/>
    <col min="6138" max="6138" width="11.5" style="2" customWidth="1"/>
    <col min="6139" max="6139" width="0" style="2" hidden="1" customWidth="1"/>
    <col min="6140" max="6140" width="16.1640625" style="2" customWidth="1"/>
    <col min="6141" max="6141" width="9.33203125" style="2" customWidth="1"/>
    <col min="6142" max="6142" width="10.5" style="2" customWidth="1"/>
    <col min="6143" max="6143" width="11.33203125" style="2" customWidth="1"/>
    <col min="6144" max="6144" width="12.83203125" style="2" customWidth="1"/>
    <col min="6145" max="6145" width="13.5" style="2" customWidth="1"/>
    <col min="6146" max="6392" width="1.83203125" style="2"/>
    <col min="6393" max="6393" width="42.6640625" style="2" customWidth="1"/>
    <col min="6394" max="6394" width="11.5" style="2" customWidth="1"/>
    <col min="6395" max="6395" width="0" style="2" hidden="1" customWidth="1"/>
    <col min="6396" max="6396" width="16.1640625" style="2" customWidth="1"/>
    <col min="6397" max="6397" width="9.33203125" style="2" customWidth="1"/>
    <col min="6398" max="6398" width="10.5" style="2" customWidth="1"/>
    <col min="6399" max="6399" width="11.33203125" style="2" customWidth="1"/>
    <col min="6400" max="6400" width="12.83203125" style="2" customWidth="1"/>
    <col min="6401" max="6401" width="13.5" style="2" customWidth="1"/>
    <col min="6402" max="6648" width="1.83203125" style="2"/>
    <col min="6649" max="6649" width="42.6640625" style="2" customWidth="1"/>
    <col min="6650" max="6650" width="11.5" style="2" customWidth="1"/>
    <col min="6651" max="6651" width="0" style="2" hidden="1" customWidth="1"/>
    <col min="6652" max="6652" width="16.1640625" style="2" customWidth="1"/>
    <col min="6653" max="6653" width="9.33203125" style="2" customWidth="1"/>
    <col min="6654" max="6654" width="10.5" style="2" customWidth="1"/>
    <col min="6655" max="6655" width="11.33203125" style="2" customWidth="1"/>
    <col min="6656" max="6656" width="12.83203125" style="2" customWidth="1"/>
    <col min="6657" max="6657" width="13.5" style="2" customWidth="1"/>
    <col min="6658" max="6904" width="1.83203125" style="2"/>
    <col min="6905" max="6905" width="42.6640625" style="2" customWidth="1"/>
    <col min="6906" max="6906" width="11.5" style="2" customWidth="1"/>
    <col min="6907" max="6907" width="0" style="2" hidden="1" customWidth="1"/>
    <col min="6908" max="6908" width="16.1640625" style="2" customWidth="1"/>
    <col min="6909" max="6909" width="9.33203125" style="2" customWidth="1"/>
    <col min="6910" max="6910" width="10.5" style="2" customWidth="1"/>
    <col min="6911" max="6911" width="11.33203125" style="2" customWidth="1"/>
    <col min="6912" max="6912" width="12.83203125" style="2" customWidth="1"/>
    <col min="6913" max="6913" width="13.5" style="2" customWidth="1"/>
    <col min="6914" max="7160" width="1.83203125" style="2"/>
    <col min="7161" max="7161" width="42.6640625" style="2" customWidth="1"/>
    <col min="7162" max="7162" width="11.5" style="2" customWidth="1"/>
    <col min="7163" max="7163" width="0" style="2" hidden="1" customWidth="1"/>
    <col min="7164" max="7164" width="16.1640625" style="2" customWidth="1"/>
    <col min="7165" max="7165" width="9.33203125" style="2" customWidth="1"/>
    <col min="7166" max="7166" width="10.5" style="2" customWidth="1"/>
    <col min="7167" max="7167" width="11.33203125" style="2" customWidth="1"/>
    <col min="7168" max="7168" width="12.83203125" style="2" customWidth="1"/>
    <col min="7169" max="7169" width="13.5" style="2" customWidth="1"/>
    <col min="7170" max="7416" width="1.83203125" style="2"/>
    <col min="7417" max="7417" width="42.6640625" style="2" customWidth="1"/>
    <col min="7418" max="7418" width="11.5" style="2" customWidth="1"/>
    <col min="7419" max="7419" width="0" style="2" hidden="1" customWidth="1"/>
    <col min="7420" max="7420" width="16.1640625" style="2" customWidth="1"/>
    <col min="7421" max="7421" width="9.33203125" style="2" customWidth="1"/>
    <col min="7422" max="7422" width="10.5" style="2" customWidth="1"/>
    <col min="7423" max="7423" width="11.33203125" style="2" customWidth="1"/>
    <col min="7424" max="7424" width="12.83203125" style="2" customWidth="1"/>
    <col min="7425" max="7425" width="13.5" style="2" customWidth="1"/>
    <col min="7426" max="7672" width="1.83203125" style="2"/>
    <col min="7673" max="7673" width="42.6640625" style="2" customWidth="1"/>
    <col min="7674" max="7674" width="11.5" style="2" customWidth="1"/>
    <col min="7675" max="7675" width="0" style="2" hidden="1" customWidth="1"/>
    <col min="7676" max="7676" width="16.1640625" style="2" customWidth="1"/>
    <col min="7677" max="7677" width="9.33203125" style="2" customWidth="1"/>
    <col min="7678" max="7678" width="10.5" style="2" customWidth="1"/>
    <col min="7679" max="7679" width="11.33203125" style="2" customWidth="1"/>
    <col min="7680" max="7680" width="12.83203125" style="2" customWidth="1"/>
    <col min="7681" max="7681" width="13.5" style="2" customWidth="1"/>
    <col min="7682" max="7928" width="1.83203125" style="2"/>
    <col min="7929" max="7929" width="42.6640625" style="2" customWidth="1"/>
    <col min="7930" max="7930" width="11.5" style="2" customWidth="1"/>
    <col min="7931" max="7931" width="0" style="2" hidden="1" customWidth="1"/>
    <col min="7932" max="7932" width="16.1640625" style="2" customWidth="1"/>
    <col min="7933" max="7933" width="9.33203125" style="2" customWidth="1"/>
    <col min="7934" max="7934" width="10.5" style="2" customWidth="1"/>
    <col min="7935" max="7935" width="11.33203125" style="2" customWidth="1"/>
    <col min="7936" max="7936" width="12.83203125" style="2" customWidth="1"/>
    <col min="7937" max="7937" width="13.5" style="2" customWidth="1"/>
    <col min="7938" max="8184" width="1.83203125" style="2"/>
    <col min="8185" max="8185" width="42.6640625" style="2" customWidth="1"/>
    <col min="8186" max="8186" width="11.5" style="2" customWidth="1"/>
    <col min="8187" max="8187" width="0" style="2" hidden="1" customWidth="1"/>
    <col min="8188" max="8188" width="16.1640625" style="2" customWidth="1"/>
    <col min="8189" max="8189" width="9.33203125" style="2" customWidth="1"/>
    <col min="8190" max="8190" width="10.5" style="2" customWidth="1"/>
    <col min="8191" max="8191" width="11.33203125" style="2" customWidth="1"/>
    <col min="8192" max="8192" width="12.83203125" style="2" customWidth="1"/>
    <col min="8193" max="8193" width="13.5" style="2" customWidth="1"/>
    <col min="8194" max="8440" width="1.83203125" style="2"/>
    <col min="8441" max="8441" width="42.6640625" style="2" customWidth="1"/>
    <col min="8442" max="8442" width="11.5" style="2" customWidth="1"/>
    <col min="8443" max="8443" width="0" style="2" hidden="1" customWidth="1"/>
    <col min="8444" max="8444" width="16.1640625" style="2" customWidth="1"/>
    <col min="8445" max="8445" width="9.33203125" style="2" customWidth="1"/>
    <col min="8446" max="8446" width="10.5" style="2" customWidth="1"/>
    <col min="8447" max="8447" width="11.33203125" style="2" customWidth="1"/>
    <col min="8448" max="8448" width="12.83203125" style="2" customWidth="1"/>
    <col min="8449" max="8449" width="13.5" style="2" customWidth="1"/>
    <col min="8450" max="8696" width="1.83203125" style="2"/>
    <col min="8697" max="8697" width="42.6640625" style="2" customWidth="1"/>
    <col min="8698" max="8698" width="11.5" style="2" customWidth="1"/>
    <col min="8699" max="8699" width="0" style="2" hidden="1" customWidth="1"/>
    <col min="8700" max="8700" width="16.1640625" style="2" customWidth="1"/>
    <col min="8701" max="8701" width="9.33203125" style="2" customWidth="1"/>
    <col min="8702" max="8702" width="10.5" style="2" customWidth="1"/>
    <col min="8703" max="8703" width="11.33203125" style="2" customWidth="1"/>
    <col min="8704" max="8704" width="12.83203125" style="2" customWidth="1"/>
    <col min="8705" max="8705" width="13.5" style="2" customWidth="1"/>
    <col min="8706" max="8952" width="1.83203125" style="2"/>
    <col min="8953" max="8953" width="42.6640625" style="2" customWidth="1"/>
    <col min="8954" max="8954" width="11.5" style="2" customWidth="1"/>
    <col min="8955" max="8955" width="0" style="2" hidden="1" customWidth="1"/>
    <col min="8956" max="8956" width="16.1640625" style="2" customWidth="1"/>
    <col min="8957" max="8957" width="9.33203125" style="2" customWidth="1"/>
    <col min="8958" max="8958" width="10.5" style="2" customWidth="1"/>
    <col min="8959" max="8959" width="11.33203125" style="2" customWidth="1"/>
    <col min="8960" max="8960" width="12.83203125" style="2" customWidth="1"/>
    <col min="8961" max="8961" width="13.5" style="2" customWidth="1"/>
    <col min="8962" max="9208" width="1.83203125" style="2"/>
    <col min="9209" max="9209" width="42.6640625" style="2" customWidth="1"/>
    <col min="9210" max="9210" width="11.5" style="2" customWidth="1"/>
    <col min="9211" max="9211" width="0" style="2" hidden="1" customWidth="1"/>
    <col min="9212" max="9212" width="16.1640625" style="2" customWidth="1"/>
    <col min="9213" max="9213" width="9.33203125" style="2" customWidth="1"/>
    <col min="9214" max="9214" width="10.5" style="2" customWidth="1"/>
    <col min="9215" max="9215" width="11.33203125" style="2" customWidth="1"/>
    <col min="9216" max="9216" width="12.83203125" style="2" customWidth="1"/>
    <col min="9217" max="9217" width="13.5" style="2" customWidth="1"/>
    <col min="9218" max="9464" width="1.83203125" style="2"/>
    <col min="9465" max="9465" width="42.6640625" style="2" customWidth="1"/>
    <col min="9466" max="9466" width="11.5" style="2" customWidth="1"/>
    <col min="9467" max="9467" width="0" style="2" hidden="1" customWidth="1"/>
    <col min="9468" max="9468" width="16.1640625" style="2" customWidth="1"/>
    <col min="9469" max="9469" width="9.33203125" style="2" customWidth="1"/>
    <col min="9470" max="9470" width="10.5" style="2" customWidth="1"/>
    <col min="9471" max="9471" width="11.33203125" style="2" customWidth="1"/>
    <col min="9472" max="9472" width="12.83203125" style="2" customWidth="1"/>
    <col min="9473" max="9473" width="13.5" style="2" customWidth="1"/>
    <col min="9474" max="9720" width="1.83203125" style="2"/>
    <col min="9721" max="9721" width="42.6640625" style="2" customWidth="1"/>
    <col min="9722" max="9722" width="11.5" style="2" customWidth="1"/>
    <col min="9723" max="9723" width="0" style="2" hidden="1" customWidth="1"/>
    <col min="9724" max="9724" width="16.1640625" style="2" customWidth="1"/>
    <col min="9725" max="9725" width="9.33203125" style="2" customWidth="1"/>
    <col min="9726" max="9726" width="10.5" style="2" customWidth="1"/>
    <col min="9727" max="9727" width="11.33203125" style="2" customWidth="1"/>
    <col min="9728" max="9728" width="12.83203125" style="2" customWidth="1"/>
    <col min="9729" max="9729" width="13.5" style="2" customWidth="1"/>
    <col min="9730" max="9976" width="1.83203125" style="2"/>
    <col min="9977" max="9977" width="42.6640625" style="2" customWidth="1"/>
    <col min="9978" max="9978" width="11.5" style="2" customWidth="1"/>
    <col min="9979" max="9979" width="0" style="2" hidden="1" customWidth="1"/>
    <col min="9980" max="9980" width="16.1640625" style="2" customWidth="1"/>
    <col min="9981" max="9981" width="9.33203125" style="2" customWidth="1"/>
    <col min="9982" max="9982" width="10.5" style="2" customWidth="1"/>
    <col min="9983" max="9983" width="11.33203125" style="2" customWidth="1"/>
    <col min="9984" max="9984" width="12.83203125" style="2" customWidth="1"/>
    <col min="9985" max="9985" width="13.5" style="2" customWidth="1"/>
    <col min="9986" max="10232" width="1.83203125" style="2"/>
    <col min="10233" max="10233" width="42.6640625" style="2" customWidth="1"/>
    <col min="10234" max="10234" width="11.5" style="2" customWidth="1"/>
    <col min="10235" max="10235" width="0" style="2" hidden="1" customWidth="1"/>
    <col min="10236" max="10236" width="16.1640625" style="2" customWidth="1"/>
    <col min="10237" max="10237" width="9.33203125" style="2" customWidth="1"/>
    <col min="10238" max="10238" width="10.5" style="2" customWidth="1"/>
    <col min="10239" max="10239" width="11.33203125" style="2" customWidth="1"/>
    <col min="10240" max="10240" width="12.83203125" style="2" customWidth="1"/>
    <col min="10241" max="10241" width="13.5" style="2" customWidth="1"/>
    <col min="10242" max="10488" width="1.83203125" style="2"/>
    <col min="10489" max="10489" width="42.6640625" style="2" customWidth="1"/>
    <col min="10490" max="10490" width="11.5" style="2" customWidth="1"/>
    <col min="10491" max="10491" width="0" style="2" hidden="1" customWidth="1"/>
    <col min="10492" max="10492" width="16.1640625" style="2" customWidth="1"/>
    <col min="10493" max="10493" width="9.33203125" style="2" customWidth="1"/>
    <col min="10494" max="10494" width="10.5" style="2" customWidth="1"/>
    <col min="10495" max="10495" width="11.33203125" style="2" customWidth="1"/>
    <col min="10496" max="10496" width="12.83203125" style="2" customWidth="1"/>
    <col min="10497" max="10497" width="13.5" style="2" customWidth="1"/>
    <col min="10498" max="10744" width="1.83203125" style="2"/>
    <col min="10745" max="10745" width="42.6640625" style="2" customWidth="1"/>
    <col min="10746" max="10746" width="11.5" style="2" customWidth="1"/>
    <col min="10747" max="10747" width="0" style="2" hidden="1" customWidth="1"/>
    <col min="10748" max="10748" width="16.1640625" style="2" customWidth="1"/>
    <col min="10749" max="10749" width="9.33203125" style="2" customWidth="1"/>
    <col min="10750" max="10750" width="10.5" style="2" customWidth="1"/>
    <col min="10751" max="10751" width="11.33203125" style="2" customWidth="1"/>
    <col min="10752" max="10752" width="12.83203125" style="2" customWidth="1"/>
    <col min="10753" max="10753" width="13.5" style="2" customWidth="1"/>
    <col min="10754" max="11000" width="1.83203125" style="2"/>
    <col min="11001" max="11001" width="42.6640625" style="2" customWidth="1"/>
    <col min="11002" max="11002" width="11.5" style="2" customWidth="1"/>
    <col min="11003" max="11003" width="0" style="2" hidden="1" customWidth="1"/>
    <col min="11004" max="11004" width="16.1640625" style="2" customWidth="1"/>
    <col min="11005" max="11005" width="9.33203125" style="2" customWidth="1"/>
    <col min="11006" max="11006" width="10.5" style="2" customWidth="1"/>
    <col min="11007" max="11007" width="11.33203125" style="2" customWidth="1"/>
    <col min="11008" max="11008" width="12.83203125" style="2" customWidth="1"/>
    <col min="11009" max="11009" width="13.5" style="2" customWidth="1"/>
    <col min="11010" max="11256" width="1.83203125" style="2"/>
    <col min="11257" max="11257" width="42.6640625" style="2" customWidth="1"/>
    <col min="11258" max="11258" width="11.5" style="2" customWidth="1"/>
    <col min="11259" max="11259" width="0" style="2" hidden="1" customWidth="1"/>
    <col min="11260" max="11260" width="16.1640625" style="2" customWidth="1"/>
    <col min="11261" max="11261" width="9.33203125" style="2" customWidth="1"/>
    <col min="11262" max="11262" width="10.5" style="2" customWidth="1"/>
    <col min="11263" max="11263" width="11.33203125" style="2" customWidth="1"/>
    <col min="11264" max="11264" width="12.83203125" style="2" customWidth="1"/>
    <col min="11265" max="11265" width="13.5" style="2" customWidth="1"/>
    <col min="11266" max="11512" width="1.83203125" style="2"/>
    <col min="11513" max="11513" width="42.6640625" style="2" customWidth="1"/>
    <col min="11514" max="11514" width="11.5" style="2" customWidth="1"/>
    <col min="11515" max="11515" width="0" style="2" hidden="1" customWidth="1"/>
    <col min="11516" max="11516" width="16.1640625" style="2" customWidth="1"/>
    <col min="11517" max="11517" width="9.33203125" style="2" customWidth="1"/>
    <col min="11518" max="11518" width="10.5" style="2" customWidth="1"/>
    <col min="11519" max="11519" width="11.33203125" style="2" customWidth="1"/>
    <col min="11520" max="11520" width="12.83203125" style="2" customWidth="1"/>
    <col min="11521" max="11521" width="13.5" style="2" customWidth="1"/>
    <col min="11522" max="11768" width="1.83203125" style="2"/>
    <col min="11769" max="11769" width="42.6640625" style="2" customWidth="1"/>
    <col min="11770" max="11770" width="11.5" style="2" customWidth="1"/>
    <col min="11771" max="11771" width="0" style="2" hidden="1" customWidth="1"/>
    <col min="11772" max="11772" width="16.1640625" style="2" customWidth="1"/>
    <col min="11773" max="11773" width="9.33203125" style="2" customWidth="1"/>
    <col min="11774" max="11774" width="10.5" style="2" customWidth="1"/>
    <col min="11775" max="11775" width="11.33203125" style="2" customWidth="1"/>
    <col min="11776" max="11776" width="12.83203125" style="2" customWidth="1"/>
    <col min="11777" max="11777" width="13.5" style="2" customWidth="1"/>
    <col min="11778" max="12024" width="1.83203125" style="2"/>
    <col min="12025" max="12025" width="42.6640625" style="2" customWidth="1"/>
    <col min="12026" max="12026" width="11.5" style="2" customWidth="1"/>
    <col min="12027" max="12027" width="0" style="2" hidden="1" customWidth="1"/>
    <col min="12028" max="12028" width="16.1640625" style="2" customWidth="1"/>
    <col min="12029" max="12029" width="9.33203125" style="2" customWidth="1"/>
    <col min="12030" max="12030" width="10.5" style="2" customWidth="1"/>
    <col min="12031" max="12031" width="11.33203125" style="2" customWidth="1"/>
    <col min="12032" max="12032" width="12.83203125" style="2" customWidth="1"/>
    <col min="12033" max="12033" width="13.5" style="2" customWidth="1"/>
    <col min="12034" max="12280" width="1.83203125" style="2"/>
    <col min="12281" max="12281" width="42.6640625" style="2" customWidth="1"/>
    <col min="12282" max="12282" width="11.5" style="2" customWidth="1"/>
    <col min="12283" max="12283" width="0" style="2" hidden="1" customWidth="1"/>
    <col min="12284" max="12284" width="16.1640625" style="2" customWidth="1"/>
    <col min="12285" max="12285" width="9.33203125" style="2" customWidth="1"/>
    <col min="12286" max="12286" width="10.5" style="2" customWidth="1"/>
    <col min="12287" max="12287" width="11.33203125" style="2" customWidth="1"/>
    <col min="12288" max="12288" width="12.83203125" style="2" customWidth="1"/>
    <col min="12289" max="12289" width="13.5" style="2" customWidth="1"/>
    <col min="12290" max="12536" width="1.83203125" style="2"/>
    <col min="12537" max="12537" width="42.6640625" style="2" customWidth="1"/>
    <col min="12538" max="12538" width="11.5" style="2" customWidth="1"/>
    <col min="12539" max="12539" width="0" style="2" hidden="1" customWidth="1"/>
    <col min="12540" max="12540" width="16.1640625" style="2" customWidth="1"/>
    <col min="12541" max="12541" width="9.33203125" style="2" customWidth="1"/>
    <col min="12542" max="12542" width="10.5" style="2" customWidth="1"/>
    <col min="12543" max="12543" width="11.33203125" style="2" customWidth="1"/>
    <col min="12544" max="12544" width="12.83203125" style="2" customWidth="1"/>
    <col min="12545" max="12545" width="13.5" style="2" customWidth="1"/>
    <col min="12546" max="12792" width="1.83203125" style="2"/>
    <col min="12793" max="12793" width="42.6640625" style="2" customWidth="1"/>
    <col min="12794" max="12794" width="11.5" style="2" customWidth="1"/>
    <col min="12795" max="12795" width="0" style="2" hidden="1" customWidth="1"/>
    <col min="12796" max="12796" width="16.1640625" style="2" customWidth="1"/>
    <col min="12797" max="12797" width="9.33203125" style="2" customWidth="1"/>
    <col min="12798" max="12798" width="10.5" style="2" customWidth="1"/>
    <col min="12799" max="12799" width="11.33203125" style="2" customWidth="1"/>
    <col min="12800" max="12800" width="12.83203125" style="2" customWidth="1"/>
    <col min="12801" max="12801" width="13.5" style="2" customWidth="1"/>
    <col min="12802" max="13048" width="1.83203125" style="2"/>
    <col min="13049" max="13049" width="42.6640625" style="2" customWidth="1"/>
    <col min="13050" max="13050" width="11.5" style="2" customWidth="1"/>
    <col min="13051" max="13051" width="0" style="2" hidden="1" customWidth="1"/>
    <col min="13052" max="13052" width="16.1640625" style="2" customWidth="1"/>
    <col min="13053" max="13053" width="9.33203125" style="2" customWidth="1"/>
    <col min="13054" max="13054" width="10.5" style="2" customWidth="1"/>
    <col min="13055" max="13055" width="11.33203125" style="2" customWidth="1"/>
    <col min="13056" max="13056" width="12.83203125" style="2" customWidth="1"/>
    <col min="13057" max="13057" width="13.5" style="2" customWidth="1"/>
    <col min="13058" max="13304" width="1.83203125" style="2"/>
    <col min="13305" max="13305" width="42.6640625" style="2" customWidth="1"/>
    <col min="13306" max="13306" width="11.5" style="2" customWidth="1"/>
    <col min="13307" max="13307" width="0" style="2" hidden="1" customWidth="1"/>
    <col min="13308" max="13308" width="16.1640625" style="2" customWidth="1"/>
    <col min="13309" max="13309" width="9.33203125" style="2" customWidth="1"/>
    <col min="13310" max="13310" width="10.5" style="2" customWidth="1"/>
    <col min="13311" max="13311" width="11.33203125" style="2" customWidth="1"/>
    <col min="13312" max="13312" width="12.83203125" style="2" customWidth="1"/>
    <col min="13313" max="13313" width="13.5" style="2" customWidth="1"/>
    <col min="13314" max="13560" width="1.83203125" style="2"/>
    <col min="13561" max="13561" width="42.6640625" style="2" customWidth="1"/>
    <col min="13562" max="13562" width="11.5" style="2" customWidth="1"/>
    <col min="13563" max="13563" width="0" style="2" hidden="1" customWidth="1"/>
    <col min="13564" max="13564" width="16.1640625" style="2" customWidth="1"/>
    <col min="13565" max="13565" width="9.33203125" style="2" customWidth="1"/>
    <col min="13566" max="13566" width="10.5" style="2" customWidth="1"/>
    <col min="13567" max="13567" width="11.33203125" style="2" customWidth="1"/>
    <col min="13568" max="13568" width="12.83203125" style="2" customWidth="1"/>
    <col min="13569" max="13569" width="13.5" style="2" customWidth="1"/>
    <col min="13570" max="13816" width="1.83203125" style="2"/>
    <col min="13817" max="13817" width="42.6640625" style="2" customWidth="1"/>
    <col min="13818" max="13818" width="11.5" style="2" customWidth="1"/>
    <col min="13819" max="13819" width="0" style="2" hidden="1" customWidth="1"/>
    <col min="13820" max="13820" width="16.1640625" style="2" customWidth="1"/>
    <col min="13821" max="13821" width="9.33203125" style="2" customWidth="1"/>
    <col min="13822" max="13822" width="10.5" style="2" customWidth="1"/>
    <col min="13823" max="13823" width="11.33203125" style="2" customWidth="1"/>
    <col min="13824" max="13824" width="12.83203125" style="2" customWidth="1"/>
    <col min="13825" max="13825" width="13.5" style="2" customWidth="1"/>
    <col min="13826" max="14072" width="1.83203125" style="2"/>
    <col min="14073" max="14073" width="42.6640625" style="2" customWidth="1"/>
    <col min="14074" max="14074" width="11.5" style="2" customWidth="1"/>
    <col min="14075" max="14075" width="0" style="2" hidden="1" customWidth="1"/>
    <col min="14076" max="14076" width="16.1640625" style="2" customWidth="1"/>
    <col min="14077" max="14077" width="9.33203125" style="2" customWidth="1"/>
    <col min="14078" max="14078" width="10.5" style="2" customWidth="1"/>
    <col min="14079" max="14079" width="11.33203125" style="2" customWidth="1"/>
    <col min="14080" max="14080" width="12.83203125" style="2" customWidth="1"/>
    <col min="14081" max="14081" width="13.5" style="2" customWidth="1"/>
    <col min="14082" max="14328" width="1.83203125" style="2"/>
    <col min="14329" max="14329" width="42.6640625" style="2" customWidth="1"/>
    <col min="14330" max="14330" width="11.5" style="2" customWidth="1"/>
    <col min="14331" max="14331" width="0" style="2" hidden="1" customWidth="1"/>
    <col min="14332" max="14332" width="16.1640625" style="2" customWidth="1"/>
    <col min="14333" max="14333" width="9.33203125" style="2" customWidth="1"/>
    <col min="14334" max="14334" width="10.5" style="2" customWidth="1"/>
    <col min="14335" max="14335" width="11.33203125" style="2" customWidth="1"/>
    <col min="14336" max="14336" width="12.83203125" style="2" customWidth="1"/>
    <col min="14337" max="14337" width="13.5" style="2" customWidth="1"/>
    <col min="14338" max="14584" width="1.83203125" style="2"/>
    <col min="14585" max="14585" width="42.6640625" style="2" customWidth="1"/>
    <col min="14586" max="14586" width="11.5" style="2" customWidth="1"/>
    <col min="14587" max="14587" width="0" style="2" hidden="1" customWidth="1"/>
    <col min="14588" max="14588" width="16.1640625" style="2" customWidth="1"/>
    <col min="14589" max="14589" width="9.33203125" style="2" customWidth="1"/>
    <col min="14590" max="14590" width="10.5" style="2" customWidth="1"/>
    <col min="14591" max="14591" width="11.33203125" style="2" customWidth="1"/>
    <col min="14592" max="14592" width="12.83203125" style="2" customWidth="1"/>
    <col min="14593" max="14593" width="13.5" style="2" customWidth="1"/>
    <col min="14594" max="14840" width="1.83203125" style="2"/>
    <col min="14841" max="14841" width="42.6640625" style="2" customWidth="1"/>
    <col min="14842" max="14842" width="11.5" style="2" customWidth="1"/>
    <col min="14843" max="14843" width="0" style="2" hidden="1" customWidth="1"/>
    <col min="14844" max="14844" width="16.1640625" style="2" customWidth="1"/>
    <col min="14845" max="14845" width="9.33203125" style="2" customWidth="1"/>
    <col min="14846" max="14846" width="10.5" style="2" customWidth="1"/>
    <col min="14847" max="14847" width="11.33203125" style="2" customWidth="1"/>
    <col min="14848" max="14848" width="12.83203125" style="2" customWidth="1"/>
    <col min="14849" max="14849" width="13.5" style="2" customWidth="1"/>
    <col min="14850" max="15096" width="1.83203125" style="2"/>
    <col min="15097" max="15097" width="42.6640625" style="2" customWidth="1"/>
    <col min="15098" max="15098" width="11.5" style="2" customWidth="1"/>
    <col min="15099" max="15099" width="0" style="2" hidden="1" customWidth="1"/>
    <col min="15100" max="15100" width="16.1640625" style="2" customWidth="1"/>
    <col min="15101" max="15101" width="9.33203125" style="2" customWidth="1"/>
    <col min="15102" max="15102" width="10.5" style="2" customWidth="1"/>
    <col min="15103" max="15103" width="11.33203125" style="2" customWidth="1"/>
    <col min="15104" max="15104" width="12.83203125" style="2" customWidth="1"/>
    <col min="15105" max="15105" width="13.5" style="2" customWidth="1"/>
    <col min="15106" max="15352" width="1.83203125" style="2"/>
    <col min="15353" max="15353" width="42.6640625" style="2" customWidth="1"/>
    <col min="15354" max="15354" width="11.5" style="2" customWidth="1"/>
    <col min="15355" max="15355" width="0" style="2" hidden="1" customWidth="1"/>
    <col min="15356" max="15356" width="16.1640625" style="2" customWidth="1"/>
    <col min="15357" max="15357" width="9.33203125" style="2" customWidth="1"/>
    <col min="15358" max="15358" width="10.5" style="2" customWidth="1"/>
    <col min="15359" max="15359" width="11.33203125" style="2" customWidth="1"/>
    <col min="15360" max="15360" width="12.83203125" style="2" customWidth="1"/>
    <col min="15361" max="15361" width="13.5" style="2" customWidth="1"/>
    <col min="15362" max="15608" width="1.83203125" style="2"/>
    <col min="15609" max="15609" width="42.6640625" style="2" customWidth="1"/>
    <col min="15610" max="15610" width="11.5" style="2" customWidth="1"/>
    <col min="15611" max="15611" width="0" style="2" hidden="1" customWidth="1"/>
    <col min="15612" max="15612" width="16.1640625" style="2" customWidth="1"/>
    <col min="15613" max="15613" width="9.33203125" style="2" customWidth="1"/>
    <col min="15614" max="15614" width="10.5" style="2" customWidth="1"/>
    <col min="15615" max="15615" width="11.33203125" style="2" customWidth="1"/>
    <col min="15616" max="15616" width="12.83203125" style="2" customWidth="1"/>
    <col min="15617" max="15617" width="13.5" style="2" customWidth="1"/>
    <col min="15618" max="15864" width="1.83203125" style="2"/>
    <col min="15865" max="15865" width="42.6640625" style="2" customWidth="1"/>
    <col min="15866" max="15866" width="11.5" style="2" customWidth="1"/>
    <col min="15867" max="15867" width="0" style="2" hidden="1" customWidth="1"/>
    <col min="15868" max="15868" width="16.1640625" style="2" customWidth="1"/>
    <col min="15869" max="15869" width="9.33203125" style="2" customWidth="1"/>
    <col min="15870" max="15870" width="10.5" style="2" customWidth="1"/>
    <col min="15871" max="15871" width="11.33203125" style="2" customWidth="1"/>
    <col min="15872" max="15872" width="12.83203125" style="2" customWidth="1"/>
    <col min="15873" max="15873" width="13.5" style="2" customWidth="1"/>
    <col min="15874" max="16120" width="1.83203125" style="2"/>
    <col min="16121" max="16121" width="42.6640625" style="2" customWidth="1"/>
    <col min="16122" max="16122" width="11.5" style="2" customWidth="1"/>
    <col min="16123" max="16123" width="0" style="2" hidden="1" customWidth="1"/>
    <col min="16124" max="16124" width="16.1640625" style="2" customWidth="1"/>
    <col min="16125" max="16125" width="9.33203125" style="2" customWidth="1"/>
    <col min="16126" max="16126" width="10.5" style="2" customWidth="1"/>
    <col min="16127" max="16127" width="11.33203125" style="2" customWidth="1"/>
    <col min="16128" max="16128" width="12.83203125" style="2" customWidth="1"/>
    <col min="16129" max="16129" width="13.5" style="2" customWidth="1"/>
    <col min="16130" max="16384" width="1.83203125" style="2"/>
  </cols>
  <sheetData>
    <row r="1" spans="1:17" s="1" customFormat="1" ht="15">
      <c r="A1" s="208" t="s">
        <v>0</v>
      </c>
      <c r="B1" s="208"/>
      <c r="C1" s="208"/>
      <c r="D1" s="208"/>
      <c r="E1" s="208"/>
      <c r="F1" s="208"/>
      <c r="G1" s="208"/>
      <c r="H1" s="208"/>
      <c r="I1" s="208"/>
      <c r="P1" s="1" t="s">
        <v>487</v>
      </c>
    </row>
    <row r="2" spans="1:17" s="1" customFormat="1" ht="12.75" customHeight="1">
      <c r="A2" s="209"/>
      <c r="B2" s="209"/>
      <c r="C2" s="209"/>
      <c r="D2" s="209"/>
      <c r="E2" s="209"/>
      <c r="F2" s="209"/>
      <c r="G2" s="209"/>
      <c r="H2" s="209"/>
      <c r="I2" s="209"/>
      <c r="P2" s="159">
        <f>SUM(P3:P5)</f>
        <v>195487249.03</v>
      </c>
      <c r="Q2" s="159">
        <f>F10-P2</f>
        <v>0</v>
      </c>
    </row>
    <row r="3" spans="1:17" ht="15" customHeight="1">
      <c r="A3" s="211" t="s">
        <v>1</v>
      </c>
      <c r="B3" s="211" t="s">
        <v>2</v>
      </c>
      <c r="C3" s="211" t="s">
        <v>2</v>
      </c>
      <c r="D3" s="212" t="s">
        <v>346</v>
      </c>
      <c r="E3" s="211" t="s">
        <v>253</v>
      </c>
      <c r="F3" s="213" t="s">
        <v>3</v>
      </c>
      <c r="G3" s="214"/>
      <c r="H3" s="214"/>
      <c r="I3" s="215"/>
      <c r="O3" s="2" t="s">
        <v>474</v>
      </c>
      <c r="P3" s="156">
        <f>F18</f>
        <v>112257200</v>
      </c>
    </row>
    <row r="4" spans="1:17" ht="15" customHeight="1">
      <c r="A4" s="203"/>
      <c r="B4" s="203"/>
      <c r="C4" s="203"/>
      <c r="D4" s="205"/>
      <c r="E4" s="203"/>
      <c r="F4" s="203" t="s">
        <v>370</v>
      </c>
      <c r="G4" s="203" t="s">
        <v>371</v>
      </c>
      <c r="H4" s="203" t="s">
        <v>372</v>
      </c>
      <c r="I4" s="205" t="s">
        <v>209</v>
      </c>
      <c r="O4" s="2" t="s">
        <v>475</v>
      </c>
      <c r="P4" s="156">
        <f>F42</f>
        <v>16678138</v>
      </c>
    </row>
    <row r="5" spans="1:17" ht="12" customHeight="1">
      <c r="A5" s="203"/>
      <c r="B5" s="203"/>
      <c r="C5" s="203"/>
      <c r="D5" s="205"/>
      <c r="E5" s="203"/>
      <c r="F5" s="203"/>
      <c r="G5" s="203"/>
      <c r="H5" s="203"/>
      <c r="I5" s="205"/>
      <c r="O5" s="2" t="s">
        <v>476</v>
      </c>
      <c r="P5" s="156">
        <f>F19+F43+F44+F12</f>
        <v>66551911.030000001</v>
      </c>
    </row>
    <row r="6" spans="1:17" ht="25.5" customHeight="1">
      <c r="A6" s="204"/>
      <c r="B6" s="204"/>
      <c r="C6" s="204"/>
      <c r="D6" s="206"/>
      <c r="E6" s="204"/>
      <c r="F6" s="204"/>
      <c r="G6" s="204"/>
      <c r="H6" s="204"/>
      <c r="I6" s="206"/>
    </row>
    <row r="7" spans="1:17" s="4" customFormat="1">
      <c r="A7" s="3">
        <v>1</v>
      </c>
      <c r="B7" s="3">
        <v>2</v>
      </c>
      <c r="C7" s="3">
        <v>2</v>
      </c>
      <c r="D7" s="3">
        <v>3</v>
      </c>
      <c r="E7" s="3">
        <v>4</v>
      </c>
      <c r="F7" s="3">
        <v>5</v>
      </c>
      <c r="G7" s="3">
        <v>6</v>
      </c>
      <c r="H7" s="3">
        <v>7</v>
      </c>
      <c r="I7" s="3">
        <v>8</v>
      </c>
    </row>
    <row r="8" spans="1:17" s="4" customFormat="1" ht="25.5">
      <c r="A8" s="5" t="s">
        <v>254</v>
      </c>
      <c r="B8" s="25" t="s">
        <v>4</v>
      </c>
      <c r="C8" s="3"/>
      <c r="D8" s="6" t="s">
        <v>5</v>
      </c>
      <c r="E8" s="6" t="s">
        <v>5</v>
      </c>
      <c r="F8" s="6">
        <v>2589672.11</v>
      </c>
      <c r="G8" s="6">
        <v>0</v>
      </c>
      <c r="H8" s="6">
        <v>0</v>
      </c>
      <c r="I8" s="6"/>
    </row>
    <row r="9" spans="1:17" s="4" customFormat="1" ht="25.5">
      <c r="A9" s="5" t="s">
        <v>255</v>
      </c>
      <c r="B9" s="25" t="s">
        <v>6</v>
      </c>
      <c r="C9" s="3"/>
      <c r="D9" s="6" t="s">
        <v>5</v>
      </c>
      <c r="E9" s="6" t="s">
        <v>5</v>
      </c>
      <c r="F9" s="6">
        <v>0</v>
      </c>
      <c r="G9" s="6">
        <v>0</v>
      </c>
      <c r="H9" s="6">
        <v>0</v>
      </c>
      <c r="I9" s="6"/>
      <c r="N9" s="133">
        <f>2589672.11-2589672.11</f>
        <v>0</v>
      </c>
    </row>
    <row r="10" spans="1:17" s="7" customFormat="1" ht="18" customHeight="1">
      <c r="A10" s="12" t="s">
        <v>351</v>
      </c>
      <c r="B10" s="13" t="s">
        <v>7</v>
      </c>
      <c r="C10" s="14" t="s">
        <v>8</v>
      </c>
      <c r="D10" s="14" t="s">
        <v>5</v>
      </c>
      <c r="E10" s="14" t="s">
        <v>5</v>
      </c>
      <c r="F10" s="56">
        <f>F12+F16+F36+F40+F47+F50</f>
        <v>195487249.03</v>
      </c>
      <c r="G10" s="56">
        <f t="shared" ref="G10:H10" si="0">G12+G16+G36+G40+G47+G50</f>
        <v>128632011.03</v>
      </c>
      <c r="H10" s="56">
        <f t="shared" si="0"/>
        <v>131783011.03</v>
      </c>
      <c r="I10" s="56"/>
      <c r="M10" s="7" t="s">
        <v>471</v>
      </c>
      <c r="N10" s="155">
        <f>172946611.03</f>
        <v>172946611.03</v>
      </c>
    </row>
    <row r="11" spans="1:17" ht="12.75" customHeight="1">
      <c r="A11" s="8" t="s">
        <v>9</v>
      </c>
      <c r="B11" s="9" t="s">
        <v>5</v>
      </c>
      <c r="C11" s="9" t="s">
        <v>5</v>
      </c>
      <c r="D11" s="9" t="s">
        <v>5</v>
      </c>
      <c r="E11" s="9" t="s">
        <v>5</v>
      </c>
      <c r="F11" s="6" t="s">
        <v>5</v>
      </c>
      <c r="G11" s="6" t="s">
        <v>5</v>
      </c>
      <c r="H11" s="6" t="s">
        <v>5</v>
      </c>
      <c r="I11" s="6" t="s">
        <v>5</v>
      </c>
      <c r="M11" s="2" t="s">
        <v>472</v>
      </c>
      <c r="N11" s="156">
        <f>N10+5478300</f>
        <v>178424911.03</v>
      </c>
      <c r="O11" s="156"/>
    </row>
    <row r="12" spans="1:17" s="7" customFormat="1" ht="17.25" customHeight="1">
      <c r="A12" s="12" t="s">
        <v>10</v>
      </c>
      <c r="B12" s="13" t="s">
        <v>11</v>
      </c>
      <c r="C12" s="14" t="s">
        <v>12</v>
      </c>
      <c r="D12" s="14" t="s">
        <v>13</v>
      </c>
      <c r="E12" s="14" t="s">
        <v>5</v>
      </c>
      <c r="F12" s="56">
        <f>SUM(F14:F15)</f>
        <v>225040</v>
      </c>
      <c r="G12" s="56">
        <f t="shared" ref="G12:H12" si="1">SUM(G14:G15)</f>
        <v>225040</v>
      </c>
      <c r="H12" s="56">
        <f t="shared" si="1"/>
        <v>225040</v>
      </c>
      <c r="I12" s="56"/>
      <c r="M12" s="7" t="s">
        <v>477</v>
      </c>
      <c r="N12" s="162">
        <f>N11+2600000+8400000+411000+540700</f>
        <v>190376611.03</v>
      </c>
      <c r="O12" s="162"/>
    </row>
    <row r="13" spans="1:17" ht="14.25" customHeight="1">
      <c r="A13" s="8" t="s">
        <v>9</v>
      </c>
      <c r="B13" s="10" t="s">
        <v>5</v>
      </c>
      <c r="C13" s="9" t="s">
        <v>5</v>
      </c>
      <c r="D13" s="9" t="s">
        <v>5</v>
      </c>
      <c r="E13" s="9" t="s">
        <v>5</v>
      </c>
      <c r="F13" s="6" t="s">
        <v>5</v>
      </c>
      <c r="G13" s="6" t="s">
        <v>5</v>
      </c>
      <c r="H13" s="6" t="s">
        <v>5</v>
      </c>
      <c r="I13" s="6" t="s">
        <v>5</v>
      </c>
      <c r="M13" s="2" t="s">
        <v>486</v>
      </c>
      <c r="N13" s="156">
        <f>N12+2079238</f>
        <v>192455849.03</v>
      </c>
      <c r="O13" s="156">
        <f>N13-F10</f>
        <v>-3031400</v>
      </c>
    </row>
    <row r="14" spans="1:17" ht="14.25" customHeight="1">
      <c r="A14" s="8" t="s">
        <v>14</v>
      </c>
      <c r="B14" s="15" t="s">
        <v>15</v>
      </c>
      <c r="C14" s="17" t="s">
        <v>16</v>
      </c>
      <c r="D14" s="17" t="s">
        <v>13</v>
      </c>
      <c r="E14" s="17" t="s">
        <v>17</v>
      </c>
      <c r="F14" s="6">
        <v>225040</v>
      </c>
      <c r="G14" s="6">
        <v>225040</v>
      </c>
      <c r="H14" s="6">
        <v>225040</v>
      </c>
      <c r="I14" s="6"/>
    </row>
    <row r="15" spans="1:17" ht="14.25" customHeight="1">
      <c r="A15" s="52" t="s">
        <v>201</v>
      </c>
      <c r="B15" s="15" t="s">
        <v>18</v>
      </c>
      <c r="C15" s="17"/>
      <c r="D15" s="17" t="s">
        <v>13</v>
      </c>
      <c r="E15" s="17" t="s">
        <v>19</v>
      </c>
      <c r="F15" s="6"/>
      <c r="G15" s="6"/>
      <c r="H15" s="6"/>
      <c r="I15" s="6"/>
    </row>
    <row r="16" spans="1:17" s="7" customFormat="1" ht="27.75" customHeight="1">
      <c r="A16" s="12" t="s">
        <v>20</v>
      </c>
      <c r="B16" s="13" t="s">
        <v>21</v>
      </c>
      <c r="C16" s="14" t="s">
        <v>13</v>
      </c>
      <c r="D16" s="14" t="s">
        <v>22</v>
      </c>
      <c r="E16" s="14" t="s">
        <v>5</v>
      </c>
      <c r="F16" s="56">
        <f>F18+F19</f>
        <v>157322071.03</v>
      </c>
      <c r="G16" s="56">
        <f t="shared" ref="G16:H16" si="2">G18+G19</f>
        <v>128406971.03</v>
      </c>
      <c r="H16" s="56">
        <f t="shared" si="2"/>
        <v>131557971.03</v>
      </c>
      <c r="I16" s="56"/>
    </row>
    <row r="17" spans="1:9" ht="12" customHeight="1">
      <c r="A17" s="8" t="s">
        <v>9</v>
      </c>
      <c r="B17" s="10" t="s">
        <v>5</v>
      </c>
      <c r="C17" s="9" t="s">
        <v>5</v>
      </c>
      <c r="D17" s="9" t="s">
        <v>5</v>
      </c>
      <c r="E17" s="9" t="s">
        <v>5</v>
      </c>
      <c r="F17" s="6" t="s">
        <v>5</v>
      </c>
      <c r="G17" s="6" t="s">
        <v>5</v>
      </c>
      <c r="H17" s="6" t="s">
        <v>5</v>
      </c>
      <c r="I17" s="6" t="s">
        <v>5</v>
      </c>
    </row>
    <row r="18" spans="1:9" ht="29.25" customHeight="1">
      <c r="A18" s="11" t="s">
        <v>23</v>
      </c>
      <c r="B18" s="10" t="s">
        <v>24</v>
      </c>
      <c r="C18" s="9"/>
      <c r="D18" s="9" t="s">
        <v>22</v>
      </c>
      <c r="E18" s="9" t="s">
        <v>25</v>
      </c>
      <c r="F18" s="6">
        <f>103857200+8400000</f>
        <v>112257200</v>
      </c>
      <c r="G18" s="6">
        <v>83753100</v>
      </c>
      <c r="H18" s="6">
        <v>86904100</v>
      </c>
      <c r="I18" s="6"/>
    </row>
    <row r="19" spans="1:9" ht="25.5" customHeight="1">
      <c r="A19" s="64" t="s">
        <v>26</v>
      </c>
      <c r="B19" s="10" t="s">
        <v>27</v>
      </c>
      <c r="C19" s="9" t="s">
        <v>17</v>
      </c>
      <c r="D19" s="9" t="s">
        <v>22</v>
      </c>
      <c r="E19" s="9" t="s">
        <v>5</v>
      </c>
      <c r="F19" s="6">
        <f>F21+F26+F31+F32</f>
        <v>45064871.030000001</v>
      </c>
      <c r="G19" s="6">
        <f t="shared" ref="G19:H19" si="3">G21+G26+G31+G32</f>
        <v>44653871.030000001</v>
      </c>
      <c r="H19" s="6">
        <f t="shared" si="3"/>
        <v>44653871.030000001</v>
      </c>
      <c r="I19" s="6"/>
    </row>
    <row r="20" spans="1:9" ht="12.75" customHeight="1">
      <c r="A20" s="11" t="s">
        <v>28</v>
      </c>
      <c r="B20" s="10" t="s">
        <v>5</v>
      </c>
      <c r="C20" s="9" t="s">
        <v>5</v>
      </c>
      <c r="D20" s="9" t="s">
        <v>5</v>
      </c>
      <c r="E20" s="9" t="s">
        <v>5</v>
      </c>
      <c r="F20" s="6"/>
      <c r="G20" s="6"/>
      <c r="H20" s="6"/>
      <c r="I20" s="6"/>
    </row>
    <row r="21" spans="1:9" ht="27" customHeight="1">
      <c r="A21" s="12" t="s">
        <v>29</v>
      </c>
      <c r="B21" s="13" t="s">
        <v>30</v>
      </c>
      <c r="C21" s="9" t="s">
        <v>31</v>
      </c>
      <c r="D21" s="14" t="s">
        <v>22</v>
      </c>
      <c r="E21" s="14" t="s">
        <v>25</v>
      </c>
      <c r="F21" s="56">
        <f>SUM(F23:F25)</f>
        <v>10441500</v>
      </c>
      <c r="G21" s="56">
        <f t="shared" ref="G21:H21" si="4">SUM(G23:G25)</f>
        <v>10441500</v>
      </c>
      <c r="H21" s="56">
        <f t="shared" si="4"/>
        <v>10441500</v>
      </c>
      <c r="I21" s="56"/>
    </row>
    <row r="22" spans="1:9" ht="12.75" customHeight="1">
      <c r="A22" s="8" t="s">
        <v>9</v>
      </c>
      <c r="B22" s="10" t="s">
        <v>5</v>
      </c>
      <c r="C22" s="9" t="s">
        <v>5</v>
      </c>
      <c r="D22" s="9" t="s">
        <v>5</v>
      </c>
      <c r="E22" s="9" t="s">
        <v>5</v>
      </c>
      <c r="F22" s="6" t="s">
        <v>5</v>
      </c>
      <c r="G22" s="6" t="s">
        <v>5</v>
      </c>
      <c r="H22" s="6" t="s">
        <v>5</v>
      </c>
      <c r="I22" s="6" t="s">
        <v>5</v>
      </c>
    </row>
    <row r="23" spans="1:9" ht="32.25" customHeight="1">
      <c r="A23" s="54" t="s">
        <v>384</v>
      </c>
      <c r="B23" s="15" t="s">
        <v>33</v>
      </c>
      <c r="C23" s="17" t="s">
        <v>34</v>
      </c>
      <c r="D23" s="17" t="s">
        <v>22</v>
      </c>
      <c r="E23" s="17" t="s">
        <v>25</v>
      </c>
      <c r="F23" s="69">
        <v>5631500</v>
      </c>
      <c r="G23" s="69">
        <v>5631500</v>
      </c>
      <c r="H23" s="69">
        <v>5631500</v>
      </c>
      <c r="I23" s="69"/>
    </row>
    <row r="24" spans="1:9" ht="31.5" customHeight="1">
      <c r="A24" s="54" t="s">
        <v>385</v>
      </c>
      <c r="B24" s="15" t="s">
        <v>382</v>
      </c>
      <c r="C24" s="17"/>
      <c r="D24" s="17" t="s">
        <v>22</v>
      </c>
      <c r="E24" s="17" t="s">
        <v>25</v>
      </c>
      <c r="F24" s="69">
        <v>2280000</v>
      </c>
      <c r="G24" s="69">
        <v>2280000</v>
      </c>
      <c r="H24" s="69">
        <v>2280000</v>
      </c>
      <c r="I24" s="69"/>
    </row>
    <row r="25" spans="1:9" ht="30" customHeight="1">
      <c r="A25" s="54" t="s">
        <v>386</v>
      </c>
      <c r="B25" s="15" t="s">
        <v>383</v>
      </c>
      <c r="C25" s="17"/>
      <c r="D25" s="17" t="s">
        <v>22</v>
      </c>
      <c r="E25" s="17" t="s">
        <v>25</v>
      </c>
      <c r="F25" s="69">
        <v>2530000</v>
      </c>
      <c r="G25" s="69">
        <v>2530000</v>
      </c>
      <c r="H25" s="69">
        <v>2530000</v>
      </c>
      <c r="I25" s="69"/>
    </row>
    <row r="26" spans="1:9" ht="29.25" customHeight="1">
      <c r="A26" s="12" t="s">
        <v>35</v>
      </c>
      <c r="B26" s="13" t="s">
        <v>36</v>
      </c>
      <c r="C26" s="9"/>
      <c r="D26" s="14" t="s">
        <v>22</v>
      </c>
      <c r="E26" s="14" t="s">
        <v>25</v>
      </c>
      <c r="F26" s="56">
        <f>SUM(F28:F30)</f>
        <v>29453571.030000001</v>
      </c>
      <c r="G26" s="56">
        <f t="shared" ref="G26:H26" si="5">SUM(G28:G30)</f>
        <v>29042571.030000001</v>
      </c>
      <c r="H26" s="56">
        <f t="shared" si="5"/>
        <v>29042571.030000001</v>
      </c>
      <c r="I26" s="56"/>
    </row>
    <row r="27" spans="1:9" ht="15" customHeight="1">
      <c r="A27" s="8" t="s">
        <v>28</v>
      </c>
      <c r="B27" s="10" t="s">
        <v>5</v>
      </c>
      <c r="C27" s="9" t="s">
        <v>5</v>
      </c>
      <c r="D27" s="9" t="s">
        <v>5</v>
      </c>
      <c r="E27" s="9" t="s">
        <v>5</v>
      </c>
      <c r="F27" s="6" t="s">
        <v>5</v>
      </c>
      <c r="G27" s="6" t="s">
        <v>5</v>
      </c>
      <c r="H27" s="6" t="s">
        <v>5</v>
      </c>
      <c r="I27" s="6" t="s">
        <v>5</v>
      </c>
    </row>
    <row r="28" spans="1:9" ht="25.5" customHeight="1">
      <c r="A28" s="123" t="s">
        <v>389</v>
      </c>
      <c r="B28" s="15" t="s">
        <v>37</v>
      </c>
      <c r="C28" s="17"/>
      <c r="D28" s="17" t="s">
        <v>22</v>
      </c>
      <c r="E28" s="17" t="s">
        <v>25</v>
      </c>
      <c r="F28" s="69">
        <f>8152960+411000</f>
        <v>8563960</v>
      </c>
      <c r="G28" s="69">
        <f>8152960</f>
        <v>8152960</v>
      </c>
      <c r="H28" s="69">
        <f>8152960</f>
        <v>8152960</v>
      </c>
      <c r="I28" s="69"/>
    </row>
    <row r="29" spans="1:9" ht="19.5" customHeight="1">
      <c r="A29" s="123" t="s">
        <v>390</v>
      </c>
      <c r="B29" s="15" t="s">
        <v>387</v>
      </c>
      <c r="C29" s="17"/>
      <c r="D29" s="17" t="s">
        <v>22</v>
      </c>
      <c r="E29" s="17" t="s">
        <v>25</v>
      </c>
      <c r="F29" s="69">
        <f>12343572+8391639.03</f>
        <v>20735211.030000001</v>
      </c>
      <c r="G29" s="69">
        <f t="shared" ref="G29:H29" si="6">12343572+8391639.03</f>
        <v>20735211.030000001</v>
      </c>
      <c r="H29" s="69">
        <f t="shared" si="6"/>
        <v>20735211.030000001</v>
      </c>
      <c r="I29" s="69"/>
    </row>
    <row r="30" spans="1:9" ht="13.5" customHeight="1">
      <c r="A30" s="123" t="s">
        <v>391</v>
      </c>
      <c r="B30" s="15" t="s">
        <v>388</v>
      </c>
      <c r="C30" s="17"/>
      <c r="D30" s="17" t="s">
        <v>22</v>
      </c>
      <c r="E30" s="17" t="s">
        <v>25</v>
      </c>
      <c r="F30" s="69">
        <v>154400</v>
      </c>
      <c r="G30" s="69">
        <v>154400</v>
      </c>
      <c r="H30" s="69">
        <v>154400</v>
      </c>
      <c r="I30" s="69"/>
    </row>
    <row r="31" spans="1:9" ht="15" customHeight="1">
      <c r="A31" s="12" t="s">
        <v>38</v>
      </c>
      <c r="B31" s="13" t="s">
        <v>39</v>
      </c>
      <c r="C31" s="9"/>
      <c r="D31" s="14" t="s">
        <v>22</v>
      </c>
      <c r="E31" s="14" t="s">
        <v>40</v>
      </c>
      <c r="F31" s="56"/>
      <c r="G31" s="56"/>
      <c r="H31" s="56"/>
      <c r="I31" s="56"/>
    </row>
    <row r="32" spans="1:9" ht="30.75" customHeight="1">
      <c r="A32" s="12" t="s">
        <v>41</v>
      </c>
      <c r="B32" s="13" t="s">
        <v>42</v>
      </c>
      <c r="C32" s="9" t="s">
        <v>43</v>
      </c>
      <c r="D32" s="14" t="s">
        <v>22</v>
      </c>
      <c r="E32" s="14" t="s">
        <v>44</v>
      </c>
      <c r="F32" s="56">
        <f>SUM(F34:F35)</f>
        <v>5169800</v>
      </c>
      <c r="G32" s="56">
        <f t="shared" ref="G32:H32" si="7">SUM(G34:G35)</f>
        <v>5169800</v>
      </c>
      <c r="H32" s="56">
        <f t="shared" si="7"/>
        <v>5169800</v>
      </c>
      <c r="I32" s="56"/>
    </row>
    <row r="33" spans="1:14" ht="15" customHeight="1">
      <c r="A33" s="8" t="s">
        <v>28</v>
      </c>
      <c r="B33" s="10" t="s">
        <v>5</v>
      </c>
      <c r="C33" s="9" t="s">
        <v>5</v>
      </c>
      <c r="D33" s="9" t="s">
        <v>5</v>
      </c>
      <c r="E33" s="9" t="s">
        <v>5</v>
      </c>
      <c r="F33" s="6" t="s">
        <v>5</v>
      </c>
      <c r="G33" s="6" t="s">
        <v>5</v>
      </c>
      <c r="H33" s="6" t="s">
        <v>5</v>
      </c>
      <c r="I33" s="6" t="s">
        <v>5</v>
      </c>
    </row>
    <row r="34" spans="1:14" ht="117.75" customHeight="1">
      <c r="A34" s="8" t="s">
        <v>45</v>
      </c>
      <c r="B34" s="15" t="s">
        <v>46</v>
      </c>
      <c r="C34" s="17" t="s">
        <v>47</v>
      </c>
      <c r="D34" s="17" t="s">
        <v>22</v>
      </c>
      <c r="E34" s="17" t="s">
        <v>44</v>
      </c>
      <c r="F34" s="69">
        <v>5169800</v>
      </c>
      <c r="G34" s="69">
        <v>5169800</v>
      </c>
      <c r="H34" s="69">
        <v>5169800</v>
      </c>
      <c r="I34" s="69"/>
    </row>
    <row r="35" spans="1:14" ht="15" customHeight="1">
      <c r="A35" s="53" t="s">
        <v>32</v>
      </c>
      <c r="B35" s="15" t="s">
        <v>48</v>
      </c>
      <c r="C35" s="17"/>
      <c r="D35" s="17"/>
      <c r="E35" s="17"/>
      <c r="F35" s="69"/>
      <c r="G35" s="69"/>
      <c r="H35" s="69"/>
      <c r="I35" s="69"/>
    </row>
    <row r="36" spans="1:14" s="7" customFormat="1" ht="26.25" customHeight="1">
      <c r="A36" s="67" t="s">
        <v>49</v>
      </c>
      <c r="B36" s="13" t="s">
        <v>50</v>
      </c>
      <c r="C36" s="14" t="s">
        <v>22</v>
      </c>
      <c r="D36" s="14" t="s">
        <v>51</v>
      </c>
      <c r="E36" s="14" t="s">
        <v>5</v>
      </c>
      <c r="F36" s="56">
        <f>SUM(F38:F39)</f>
        <v>0</v>
      </c>
      <c r="G36" s="56">
        <f t="shared" ref="G36:H36" si="8">SUM(G38:G39)</f>
        <v>0</v>
      </c>
      <c r="H36" s="56">
        <f t="shared" si="8"/>
        <v>0</v>
      </c>
      <c r="I36" s="56"/>
    </row>
    <row r="37" spans="1:14" ht="12.75" customHeight="1">
      <c r="A37" s="8" t="s">
        <v>9</v>
      </c>
      <c r="B37" s="10" t="s">
        <v>5</v>
      </c>
      <c r="C37" s="9" t="s">
        <v>5</v>
      </c>
      <c r="D37" s="9" t="s">
        <v>5</v>
      </c>
      <c r="E37" s="9" t="s">
        <v>5</v>
      </c>
      <c r="F37" s="6" t="s">
        <v>5</v>
      </c>
      <c r="G37" s="6" t="s">
        <v>5</v>
      </c>
      <c r="H37" s="6" t="s">
        <v>5</v>
      </c>
      <c r="I37" s="6" t="s">
        <v>5</v>
      </c>
    </row>
    <row r="38" spans="1:14" ht="50.25" customHeight="1">
      <c r="A38" s="53" t="s">
        <v>52</v>
      </c>
      <c r="B38" s="10" t="s">
        <v>53</v>
      </c>
      <c r="C38" s="9"/>
      <c r="D38" s="9" t="s">
        <v>54</v>
      </c>
      <c r="E38" s="9"/>
      <c r="F38" s="6"/>
      <c r="G38" s="6"/>
      <c r="H38" s="6"/>
      <c r="I38" s="6"/>
    </row>
    <row r="39" spans="1:14" ht="16.5" customHeight="1">
      <c r="A39" s="53" t="s">
        <v>32</v>
      </c>
      <c r="B39" s="10" t="s">
        <v>55</v>
      </c>
      <c r="C39" s="9"/>
      <c r="D39" s="9"/>
      <c r="E39" s="9"/>
      <c r="F39" s="6"/>
      <c r="G39" s="6"/>
      <c r="H39" s="6"/>
      <c r="I39" s="6"/>
    </row>
    <row r="40" spans="1:14" s="7" customFormat="1" ht="27.75" customHeight="1">
      <c r="A40" s="12" t="s">
        <v>56</v>
      </c>
      <c r="B40" s="13" t="s">
        <v>57</v>
      </c>
      <c r="C40" s="14" t="s">
        <v>51</v>
      </c>
      <c r="D40" s="14" t="s">
        <v>58</v>
      </c>
      <c r="E40" s="14" t="s">
        <v>58</v>
      </c>
      <c r="F40" s="56">
        <f>SUM(F42:F46)</f>
        <v>37940138</v>
      </c>
      <c r="G40" s="56">
        <f t="shared" ref="G40:H40" si="9">SUM(G42:G46)</f>
        <v>0</v>
      </c>
      <c r="H40" s="56">
        <f t="shared" si="9"/>
        <v>0</v>
      </c>
      <c r="I40" s="56"/>
    </row>
    <row r="41" spans="1:14" ht="13.5" customHeight="1">
      <c r="A41" s="11" t="s">
        <v>73</v>
      </c>
      <c r="B41" s="10" t="s">
        <v>5</v>
      </c>
      <c r="C41" s="9" t="s">
        <v>5</v>
      </c>
      <c r="D41" s="9" t="s">
        <v>5</v>
      </c>
      <c r="E41" s="9" t="s">
        <v>5</v>
      </c>
      <c r="F41" s="6" t="s">
        <v>5</v>
      </c>
      <c r="G41" s="6" t="s">
        <v>5</v>
      </c>
      <c r="H41" s="6" t="s">
        <v>5</v>
      </c>
      <c r="I41" s="6" t="s">
        <v>5</v>
      </c>
    </row>
    <row r="42" spans="1:14" ht="14.25" customHeight="1">
      <c r="A42" s="86" t="s">
        <v>61</v>
      </c>
      <c r="B42" s="15" t="s">
        <v>456</v>
      </c>
      <c r="C42" s="17" t="s">
        <v>54</v>
      </c>
      <c r="D42" s="17" t="s">
        <v>58</v>
      </c>
      <c r="E42" s="17" t="s">
        <v>63</v>
      </c>
      <c r="F42" s="69">
        <f>2948500+5478300+2600000+540700+2079238+3031400</f>
        <v>16678138</v>
      </c>
      <c r="G42" s="69">
        <v>0</v>
      </c>
      <c r="H42" s="69">
        <v>0</v>
      </c>
      <c r="I42" s="69"/>
    </row>
    <row r="43" spans="1:14" ht="53.25" customHeight="1">
      <c r="A43" s="86" t="s">
        <v>460</v>
      </c>
      <c r="B43" s="15" t="s">
        <v>457</v>
      </c>
      <c r="C43" s="17"/>
      <c r="D43" s="17" t="s">
        <v>58</v>
      </c>
      <c r="E43" s="17" t="s">
        <v>63</v>
      </c>
      <c r="F43" s="69">
        <v>21202000</v>
      </c>
      <c r="G43" s="69"/>
      <c r="H43" s="69"/>
      <c r="I43" s="69"/>
      <c r="N43" s="134">
        <f>21202000-0</f>
        <v>21202000</v>
      </c>
    </row>
    <row r="44" spans="1:14" ht="51" customHeight="1">
      <c r="A44" s="86" t="s">
        <v>461</v>
      </c>
      <c r="B44" s="15" t="s">
        <v>458</v>
      </c>
      <c r="C44" s="17"/>
      <c r="D44" s="17" t="s">
        <v>58</v>
      </c>
      <c r="E44" s="17" t="s">
        <v>459</v>
      </c>
      <c r="F44" s="69">
        <v>60000</v>
      </c>
      <c r="G44" s="69"/>
      <c r="H44" s="69"/>
      <c r="I44" s="69"/>
      <c r="N44" s="134">
        <f>60000-0</f>
        <v>60000</v>
      </c>
    </row>
    <row r="45" spans="1:14" s="19" customFormat="1" ht="15" customHeight="1">
      <c r="A45" s="86"/>
      <c r="B45" s="15" t="s">
        <v>269</v>
      </c>
      <c r="C45" s="17"/>
      <c r="D45" s="17" t="s">
        <v>58</v>
      </c>
      <c r="E45" s="17" t="s">
        <v>64</v>
      </c>
      <c r="F45" s="69"/>
      <c r="G45" s="69"/>
      <c r="H45" s="69"/>
      <c r="I45" s="69"/>
    </row>
    <row r="46" spans="1:14" ht="15.75" customHeight="1">
      <c r="A46" s="8" t="s">
        <v>267</v>
      </c>
      <c r="B46" s="10"/>
      <c r="C46" s="9" t="s">
        <v>5</v>
      </c>
      <c r="D46" s="9"/>
      <c r="E46" s="9"/>
      <c r="F46" s="6"/>
      <c r="G46" s="6"/>
      <c r="H46" s="6"/>
      <c r="I46" s="6"/>
    </row>
    <row r="47" spans="1:14" s="7" customFormat="1" ht="15.75" customHeight="1">
      <c r="A47" s="87" t="s">
        <v>268</v>
      </c>
      <c r="B47" s="13" t="s">
        <v>59</v>
      </c>
      <c r="C47" s="14"/>
      <c r="D47" s="14" t="s">
        <v>60</v>
      </c>
      <c r="E47" s="14" t="s">
        <v>5</v>
      </c>
      <c r="F47" s="56">
        <f>SUM(F48:F49)</f>
        <v>0</v>
      </c>
      <c r="G47" s="56">
        <f t="shared" ref="G47:H47" si="10">SUM(G48:G49)</f>
        <v>0</v>
      </c>
      <c r="H47" s="56">
        <f t="shared" si="10"/>
        <v>0</v>
      </c>
      <c r="I47" s="56"/>
    </row>
    <row r="48" spans="1:14" ht="15.75" customHeight="1">
      <c r="A48" s="86" t="s">
        <v>9</v>
      </c>
      <c r="B48" s="10" t="s">
        <v>5</v>
      </c>
      <c r="C48" s="9" t="s">
        <v>5</v>
      </c>
      <c r="D48" s="9" t="s">
        <v>5</v>
      </c>
      <c r="E48" s="9" t="s">
        <v>5</v>
      </c>
      <c r="F48" s="69"/>
      <c r="G48" s="69"/>
      <c r="H48" s="69"/>
      <c r="I48" s="69"/>
    </row>
    <row r="49" spans="1:23" s="19" customFormat="1" ht="15.75" customHeight="1">
      <c r="A49" s="53" t="s">
        <v>32</v>
      </c>
      <c r="B49" s="15" t="s">
        <v>62</v>
      </c>
      <c r="C49" s="16"/>
      <c r="D49" s="17" t="s">
        <v>60</v>
      </c>
      <c r="E49" s="17"/>
      <c r="F49" s="69"/>
      <c r="G49" s="69"/>
      <c r="H49" s="69"/>
      <c r="I49" s="69"/>
      <c r="J49" s="18"/>
      <c r="K49" s="18"/>
      <c r="L49" s="18"/>
      <c r="M49" s="18"/>
      <c r="N49" s="18"/>
      <c r="O49" s="18"/>
      <c r="P49" s="18"/>
      <c r="Q49" s="18"/>
      <c r="R49" s="18"/>
      <c r="S49" s="18"/>
      <c r="T49" s="18"/>
      <c r="U49" s="18"/>
      <c r="V49" s="18"/>
      <c r="W49" s="18"/>
    </row>
    <row r="50" spans="1:23" s="70" customFormat="1" ht="16.5" customHeight="1">
      <c r="A50" s="12" t="s">
        <v>65</v>
      </c>
      <c r="B50" s="13" t="s">
        <v>66</v>
      </c>
      <c r="C50" s="72"/>
      <c r="D50" s="9" t="s">
        <v>5</v>
      </c>
      <c r="E50" s="9" t="s">
        <v>5</v>
      </c>
      <c r="F50" s="56">
        <f>SUM(F52)</f>
        <v>0</v>
      </c>
      <c r="G50" s="56">
        <f t="shared" ref="G50:H50" si="11">SUM(G52)</f>
        <v>0</v>
      </c>
      <c r="H50" s="56">
        <f t="shared" si="11"/>
        <v>0</v>
      </c>
      <c r="I50" s="56"/>
      <c r="J50" s="74"/>
      <c r="K50" s="74"/>
      <c r="L50" s="74"/>
      <c r="M50" s="74"/>
      <c r="N50" s="74"/>
      <c r="O50" s="74"/>
      <c r="P50" s="74"/>
      <c r="Q50" s="74"/>
      <c r="R50" s="74"/>
      <c r="S50" s="74"/>
      <c r="T50" s="74"/>
      <c r="U50" s="74"/>
      <c r="V50" s="74"/>
      <c r="W50" s="74"/>
    </row>
    <row r="51" spans="1:23" ht="13.5" customHeight="1">
      <c r="A51" s="8" t="s">
        <v>9</v>
      </c>
      <c r="B51" s="10" t="s">
        <v>5</v>
      </c>
      <c r="C51" s="9" t="s">
        <v>5</v>
      </c>
      <c r="D51" s="9" t="s">
        <v>5</v>
      </c>
      <c r="E51" s="9" t="s">
        <v>5</v>
      </c>
      <c r="F51" s="6" t="s">
        <v>5</v>
      </c>
      <c r="G51" s="6" t="s">
        <v>5</v>
      </c>
      <c r="H51" s="6" t="s">
        <v>5</v>
      </c>
      <c r="I51" s="6" t="s">
        <v>5</v>
      </c>
      <c r="J51" s="20"/>
      <c r="K51" s="20"/>
      <c r="L51" s="20"/>
      <c r="M51" s="20"/>
      <c r="N51" s="20"/>
      <c r="O51" s="20"/>
      <c r="P51" s="20"/>
      <c r="Q51" s="20"/>
      <c r="R51" s="20"/>
      <c r="S51" s="20"/>
      <c r="T51" s="20"/>
      <c r="U51" s="20"/>
      <c r="V51" s="20"/>
      <c r="W51" s="20"/>
    </row>
    <row r="52" spans="1:23" ht="13.5" customHeight="1">
      <c r="A52" s="53" t="s">
        <v>32</v>
      </c>
      <c r="B52" s="15" t="s">
        <v>67</v>
      </c>
      <c r="C52" s="9"/>
      <c r="D52" s="9"/>
      <c r="E52" s="9"/>
      <c r="F52" s="6"/>
      <c r="G52" s="6"/>
      <c r="H52" s="6"/>
      <c r="I52" s="6"/>
    </row>
    <row r="53" spans="1:23" s="7" customFormat="1" ht="13.5" hidden="1" customHeight="1">
      <c r="A53" s="71" t="s">
        <v>350</v>
      </c>
      <c r="B53" s="13" t="s">
        <v>347</v>
      </c>
      <c r="C53" s="72"/>
      <c r="D53" s="14" t="s">
        <v>5</v>
      </c>
      <c r="E53" s="14" t="s">
        <v>5</v>
      </c>
      <c r="F53" s="56">
        <f>SUM(F54:F55)</f>
        <v>0</v>
      </c>
      <c r="G53" s="56">
        <f t="shared" ref="G53:H53" si="12">SUM(G54:G55)</f>
        <v>0</v>
      </c>
      <c r="H53" s="56">
        <f t="shared" si="12"/>
        <v>0</v>
      </c>
      <c r="I53" s="56"/>
      <c r="J53" s="73"/>
      <c r="K53" s="73"/>
      <c r="L53" s="73"/>
      <c r="M53" s="73"/>
      <c r="N53" s="73"/>
      <c r="O53" s="73"/>
      <c r="P53" s="73"/>
      <c r="Q53" s="73"/>
      <c r="R53" s="73"/>
      <c r="S53" s="73"/>
      <c r="T53" s="73"/>
      <c r="U53" s="73"/>
      <c r="V53" s="73"/>
      <c r="W53" s="73"/>
    </row>
    <row r="54" spans="1:23" ht="55.5" hidden="1" customHeight="1">
      <c r="A54" s="53" t="s">
        <v>68</v>
      </c>
      <c r="B54" s="15" t="s">
        <v>348</v>
      </c>
      <c r="C54" s="16"/>
      <c r="D54" s="17" t="s">
        <v>69</v>
      </c>
      <c r="E54" s="17" t="s">
        <v>5</v>
      </c>
      <c r="F54" s="69"/>
      <c r="G54" s="69"/>
      <c r="H54" s="69"/>
      <c r="I54" s="69"/>
    </row>
    <row r="55" spans="1:23" ht="13.5" hidden="1" customHeight="1">
      <c r="A55" s="53" t="s">
        <v>32</v>
      </c>
      <c r="B55" s="15" t="s">
        <v>349</v>
      </c>
      <c r="C55" s="16"/>
      <c r="D55" s="17"/>
      <c r="E55" s="17"/>
      <c r="F55" s="69"/>
      <c r="G55" s="69"/>
      <c r="H55" s="69"/>
      <c r="I55" s="69"/>
    </row>
    <row r="56" spans="1:23" ht="13.5" customHeight="1">
      <c r="A56" s="23" t="s">
        <v>70</v>
      </c>
      <c r="B56" s="13" t="s">
        <v>71</v>
      </c>
      <c r="C56" s="14" t="s">
        <v>72</v>
      </c>
      <c r="D56" s="14" t="s">
        <v>5</v>
      </c>
      <c r="E56" s="14" t="s">
        <v>5</v>
      </c>
      <c r="F56" s="56">
        <f>F58+F85+F103+F106+F113+F120+F123+F152+F156+F157</f>
        <v>195376921.13999999</v>
      </c>
      <c r="G56" s="56">
        <f>G58+G85+G103+G106+G113+G120+G123+G152+G156+G157</f>
        <v>125932011.03</v>
      </c>
      <c r="H56" s="56">
        <f>H58+H85+H103+H106+H113+H120+H123+H152+H156+H157</f>
        <v>129083011.03</v>
      </c>
      <c r="I56" s="56"/>
      <c r="M56" s="2" t="s">
        <v>471</v>
      </c>
      <c r="N56" s="157">
        <f>172836283.14</f>
        <v>172836283.13999999</v>
      </c>
    </row>
    <row r="57" spans="1:23" s="22" customFormat="1" ht="13.5" customHeight="1">
      <c r="A57" s="21" t="s">
        <v>73</v>
      </c>
      <c r="B57" s="10" t="s">
        <v>5</v>
      </c>
      <c r="C57" s="9" t="s">
        <v>5</v>
      </c>
      <c r="D57" s="9" t="s">
        <v>5</v>
      </c>
      <c r="E57" s="9" t="s">
        <v>5</v>
      </c>
      <c r="F57" s="6" t="s">
        <v>5</v>
      </c>
      <c r="G57" s="6" t="s">
        <v>5</v>
      </c>
      <c r="H57" s="6" t="s">
        <v>5</v>
      </c>
      <c r="I57" s="6" t="s">
        <v>5</v>
      </c>
      <c r="M57" s="22" t="s">
        <v>472</v>
      </c>
      <c r="N57" s="158">
        <f>N56+5478300</f>
        <v>178314583.13999999</v>
      </c>
    </row>
    <row r="58" spans="1:23" s="24" customFormat="1" ht="13.5" customHeight="1">
      <c r="A58" s="23" t="s">
        <v>74</v>
      </c>
      <c r="B58" s="13" t="s">
        <v>75</v>
      </c>
      <c r="C58" s="14" t="s">
        <v>76</v>
      </c>
      <c r="D58" s="14" t="s">
        <v>12</v>
      </c>
      <c r="E58" s="14" t="s">
        <v>5</v>
      </c>
      <c r="F58" s="56">
        <f>F60+F71+F77+F80</f>
        <v>105044859.44</v>
      </c>
      <c r="G58" s="56">
        <f t="shared" ref="G58:H58" si="13">G60+G71+G77+G80</f>
        <v>90002700</v>
      </c>
      <c r="H58" s="56">
        <f t="shared" si="13"/>
        <v>93153700</v>
      </c>
      <c r="I58" s="56"/>
      <c r="M58" s="24" t="s">
        <v>477</v>
      </c>
      <c r="N58" s="126">
        <f>N57+2600000+8400000+411000+540700</f>
        <v>190266283.13999999</v>
      </c>
      <c r="O58" s="126"/>
    </row>
    <row r="59" spans="1:23" s="22" customFormat="1" ht="13.5" customHeight="1">
      <c r="A59" s="21" t="s">
        <v>73</v>
      </c>
      <c r="B59" s="10" t="s">
        <v>5</v>
      </c>
      <c r="C59" s="9" t="s">
        <v>5</v>
      </c>
      <c r="D59" s="9" t="s">
        <v>5</v>
      </c>
      <c r="E59" s="9" t="s">
        <v>5</v>
      </c>
      <c r="F59" s="6" t="s">
        <v>5</v>
      </c>
      <c r="G59" s="6" t="s">
        <v>5</v>
      </c>
      <c r="H59" s="6" t="s">
        <v>5</v>
      </c>
      <c r="I59" s="6" t="s">
        <v>5</v>
      </c>
      <c r="M59" s="22" t="s">
        <v>486</v>
      </c>
      <c r="N59" s="163">
        <f>N58+2079238+3031400</f>
        <v>195376921.13999999</v>
      </c>
      <c r="O59" s="163">
        <f>N59-F56</f>
        <v>0</v>
      </c>
    </row>
    <row r="60" spans="1:23" s="24" customFormat="1" ht="13.5" customHeight="1">
      <c r="A60" s="23" t="s">
        <v>77</v>
      </c>
      <c r="B60" s="13" t="s">
        <v>78</v>
      </c>
      <c r="C60" s="14" t="s">
        <v>79</v>
      </c>
      <c r="D60" s="14" t="s">
        <v>16</v>
      </c>
      <c r="E60" s="14" t="s">
        <v>5</v>
      </c>
      <c r="F60" s="56">
        <f>F62+F70</f>
        <v>80698641</v>
      </c>
      <c r="G60" s="56">
        <f t="shared" ref="G60:H60" si="14">G62+G70</f>
        <v>79325400</v>
      </c>
      <c r="H60" s="56">
        <f t="shared" si="14"/>
        <v>79325400</v>
      </c>
      <c r="I60" s="56"/>
    </row>
    <row r="61" spans="1:23" s="24" customFormat="1" ht="13.5" customHeight="1">
      <c r="A61" s="54" t="s">
        <v>28</v>
      </c>
      <c r="B61" s="15" t="s">
        <v>5</v>
      </c>
      <c r="C61" s="17" t="s">
        <v>5</v>
      </c>
      <c r="D61" s="17" t="s">
        <v>5</v>
      </c>
      <c r="E61" s="17" t="s">
        <v>5</v>
      </c>
      <c r="F61" s="69" t="s">
        <v>5</v>
      </c>
      <c r="G61" s="69" t="s">
        <v>5</v>
      </c>
      <c r="H61" s="69" t="s">
        <v>5</v>
      </c>
      <c r="I61" s="69" t="s">
        <v>5</v>
      </c>
    </row>
    <row r="62" spans="1:23" s="24" customFormat="1" ht="13.5" customHeight="1">
      <c r="A62" s="54" t="s">
        <v>80</v>
      </c>
      <c r="B62" s="15" t="s">
        <v>81</v>
      </c>
      <c r="C62" s="17" t="s">
        <v>5</v>
      </c>
      <c r="D62" s="17" t="s">
        <v>16</v>
      </c>
      <c r="E62" s="55">
        <v>211</v>
      </c>
      <c r="F62" s="69">
        <f>F64+F65+F68+F69</f>
        <v>80338641</v>
      </c>
      <c r="G62" s="69">
        <f t="shared" ref="G62:H62" si="15">G64+G65+G68+G69</f>
        <v>79325400</v>
      </c>
      <c r="H62" s="69">
        <f t="shared" si="15"/>
        <v>79325400</v>
      </c>
      <c r="I62" s="69"/>
      <c r="N62" s="135"/>
    </row>
    <row r="63" spans="1:23" s="24" customFormat="1" ht="13.5" customHeight="1">
      <c r="A63" s="21" t="s">
        <v>73</v>
      </c>
      <c r="B63" s="10" t="s">
        <v>5</v>
      </c>
      <c r="C63" s="9" t="s">
        <v>5</v>
      </c>
      <c r="D63" s="9" t="s">
        <v>5</v>
      </c>
      <c r="E63" s="9" t="s">
        <v>5</v>
      </c>
      <c r="F63" s="6" t="s">
        <v>5</v>
      </c>
      <c r="G63" s="6" t="s">
        <v>5</v>
      </c>
      <c r="H63" s="6" t="s">
        <v>5</v>
      </c>
      <c r="I63" s="6" t="s">
        <v>5</v>
      </c>
    </row>
    <row r="64" spans="1:23" s="24" customFormat="1" ht="13.5" customHeight="1">
      <c r="A64" s="21" t="s">
        <v>82</v>
      </c>
      <c r="B64" s="10" t="s">
        <v>83</v>
      </c>
      <c r="C64" s="9" t="s">
        <v>5</v>
      </c>
      <c r="D64" s="9" t="s">
        <v>16</v>
      </c>
      <c r="E64" s="25">
        <v>211</v>
      </c>
      <c r="F64" s="6">
        <v>1825678.8</v>
      </c>
      <c r="G64" s="6">
        <v>1825678.8</v>
      </c>
      <c r="H64" s="6">
        <v>1825678.8</v>
      </c>
      <c r="I64" s="6"/>
    </row>
    <row r="65" spans="1:14" s="24" customFormat="1" ht="13.5" customHeight="1">
      <c r="A65" s="21" t="s">
        <v>202</v>
      </c>
      <c r="B65" s="10" t="s">
        <v>84</v>
      </c>
      <c r="C65" s="9" t="s">
        <v>5</v>
      </c>
      <c r="D65" s="9" t="s">
        <v>16</v>
      </c>
      <c r="E65" s="25">
        <v>211</v>
      </c>
      <c r="F65" s="6">
        <f>34629825.14+1596957</f>
        <v>36226782.140000001</v>
      </c>
      <c r="G65" s="6">
        <v>34629825.140000001</v>
      </c>
      <c r="H65" s="6">
        <v>34629825.140000001</v>
      </c>
      <c r="I65" s="6"/>
    </row>
    <row r="66" spans="1:14" s="24" customFormat="1" ht="13.5" customHeight="1">
      <c r="A66" s="54" t="s">
        <v>203</v>
      </c>
      <c r="B66" s="10" t="s">
        <v>5</v>
      </c>
      <c r="C66" s="9" t="s">
        <v>5</v>
      </c>
      <c r="D66" s="9" t="s">
        <v>5</v>
      </c>
      <c r="E66" s="9" t="s">
        <v>5</v>
      </c>
      <c r="F66" s="6" t="s">
        <v>5</v>
      </c>
      <c r="G66" s="6" t="s">
        <v>5</v>
      </c>
      <c r="H66" s="6" t="s">
        <v>5</v>
      </c>
      <c r="I66" s="6" t="s">
        <v>5</v>
      </c>
    </row>
    <row r="67" spans="1:14" s="78" customFormat="1" ht="26.25" customHeight="1">
      <c r="A67" s="54" t="s">
        <v>204</v>
      </c>
      <c r="B67" s="15" t="s">
        <v>361</v>
      </c>
      <c r="C67" s="17" t="s">
        <v>5</v>
      </c>
      <c r="D67" s="17" t="s">
        <v>16</v>
      </c>
      <c r="E67" s="55">
        <v>211</v>
      </c>
      <c r="F67" s="69">
        <f>29417122.7+1596957</f>
        <v>31014079.699999999</v>
      </c>
      <c r="G67" s="69">
        <v>29417122.699999999</v>
      </c>
      <c r="H67" s="69">
        <v>29417122.699999999</v>
      </c>
      <c r="I67" s="69"/>
    </row>
    <row r="68" spans="1:14" s="24" customFormat="1" ht="14.25" customHeight="1">
      <c r="A68" s="21" t="s">
        <v>86</v>
      </c>
      <c r="B68" s="10" t="s">
        <v>85</v>
      </c>
      <c r="C68" s="9" t="s">
        <v>5</v>
      </c>
      <c r="D68" s="9" t="s">
        <v>16</v>
      </c>
      <c r="E68" s="25">
        <v>211</v>
      </c>
      <c r="F68" s="6">
        <v>24188671.73</v>
      </c>
      <c r="G68" s="6">
        <v>24526611.73</v>
      </c>
      <c r="H68" s="6">
        <v>24526611.73</v>
      </c>
      <c r="I68" s="6"/>
      <c r="N68" s="135"/>
    </row>
    <row r="69" spans="1:14" s="24" customFormat="1" ht="14.25" customHeight="1">
      <c r="A69" s="21" t="s">
        <v>88</v>
      </c>
      <c r="B69" s="10" t="s">
        <v>87</v>
      </c>
      <c r="C69" s="9" t="s">
        <v>5</v>
      </c>
      <c r="D69" s="9" t="s">
        <v>16</v>
      </c>
      <c r="E69" s="25">
        <v>211</v>
      </c>
      <c r="F69" s="6">
        <f>18343284.33-245776</f>
        <v>18097508.329999998</v>
      </c>
      <c r="G69" s="6">
        <v>18343284.329999998</v>
      </c>
      <c r="H69" s="6">
        <v>18343284.329999998</v>
      </c>
      <c r="I69" s="6"/>
    </row>
    <row r="70" spans="1:14" s="24" customFormat="1" ht="27.75" customHeight="1">
      <c r="A70" s="54" t="s">
        <v>89</v>
      </c>
      <c r="B70" s="15" t="s">
        <v>90</v>
      </c>
      <c r="C70" s="17" t="s">
        <v>5</v>
      </c>
      <c r="D70" s="17" t="s">
        <v>16</v>
      </c>
      <c r="E70" s="55">
        <v>266</v>
      </c>
      <c r="F70" s="69">
        <f>200000+20000+140000</f>
        <v>360000</v>
      </c>
      <c r="G70" s="69"/>
      <c r="H70" s="69"/>
      <c r="I70" s="69"/>
      <c r="N70" s="135"/>
    </row>
    <row r="71" spans="1:14" s="24" customFormat="1" ht="26.25" customHeight="1">
      <c r="A71" s="23" t="s">
        <v>91</v>
      </c>
      <c r="B71" s="13" t="s">
        <v>92</v>
      </c>
      <c r="C71" s="14" t="s">
        <v>93</v>
      </c>
      <c r="D71" s="14" t="s">
        <v>94</v>
      </c>
      <c r="E71" s="14" t="s">
        <v>5</v>
      </c>
      <c r="F71" s="56">
        <f>SUM(F76)+F74+F73+F75</f>
        <v>82120</v>
      </c>
      <c r="G71" s="56">
        <f t="shared" ref="G71:I71" si="16">SUM(G76)+G74+G73+G75</f>
        <v>0</v>
      </c>
      <c r="H71" s="56">
        <f t="shared" si="16"/>
        <v>0</v>
      </c>
      <c r="I71" s="56">
        <f t="shared" si="16"/>
        <v>0</v>
      </c>
    </row>
    <row r="72" spans="1:14" s="24" customFormat="1" ht="13.5" customHeight="1">
      <c r="A72" s="54" t="s">
        <v>28</v>
      </c>
      <c r="B72" s="10" t="s">
        <v>5</v>
      </c>
      <c r="C72" s="9" t="s">
        <v>5</v>
      </c>
      <c r="D72" s="9" t="s">
        <v>5</v>
      </c>
      <c r="E72" s="9" t="s">
        <v>5</v>
      </c>
      <c r="F72" s="6" t="s">
        <v>5</v>
      </c>
      <c r="G72" s="6" t="s">
        <v>5</v>
      </c>
      <c r="H72" s="6" t="s">
        <v>5</v>
      </c>
      <c r="I72" s="6" t="s">
        <v>5</v>
      </c>
    </row>
    <row r="73" spans="1:14" s="24" customFormat="1" ht="13.5" customHeight="1">
      <c r="A73" s="54" t="s">
        <v>479</v>
      </c>
      <c r="B73" s="15" t="s">
        <v>95</v>
      </c>
      <c r="C73" s="17" t="s">
        <v>5</v>
      </c>
      <c r="D73" s="17" t="s">
        <v>94</v>
      </c>
      <c r="E73" s="17" t="s">
        <v>93</v>
      </c>
      <c r="F73" s="69">
        <f>7800+3600</f>
        <v>11400</v>
      </c>
      <c r="G73" s="69"/>
      <c r="H73" s="69"/>
      <c r="I73" s="69"/>
    </row>
    <row r="74" spans="1:14" s="24" customFormat="1" ht="13.5" customHeight="1">
      <c r="A74" s="54" t="s">
        <v>399</v>
      </c>
      <c r="B74" s="15" t="s">
        <v>478</v>
      </c>
      <c r="C74" s="17"/>
      <c r="D74" s="17" t="s">
        <v>94</v>
      </c>
      <c r="E74" s="17" t="s">
        <v>121</v>
      </c>
      <c r="F74" s="69">
        <v>20000</v>
      </c>
      <c r="G74" s="69"/>
      <c r="H74" s="69"/>
      <c r="I74" s="69"/>
    </row>
    <row r="75" spans="1:14" s="24" customFormat="1" ht="13.5" customHeight="1">
      <c r="A75" s="54" t="s">
        <v>402</v>
      </c>
      <c r="B75" s="15" t="s">
        <v>481</v>
      </c>
      <c r="C75" s="17" t="s">
        <v>5</v>
      </c>
      <c r="D75" s="17" t="s">
        <v>94</v>
      </c>
      <c r="E75" s="17" t="s">
        <v>408</v>
      </c>
      <c r="F75" s="69">
        <v>47920</v>
      </c>
      <c r="G75" s="69"/>
      <c r="H75" s="69"/>
      <c r="I75" s="69"/>
    </row>
    <row r="76" spans="1:14" s="24" customFormat="1" ht="33.75" customHeight="1">
      <c r="A76" s="54" t="s">
        <v>392</v>
      </c>
      <c r="B76" s="80" t="s">
        <v>480</v>
      </c>
      <c r="C76" s="76" t="s">
        <v>5</v>
      </c>
      <c r="D76" s="81">
        <v>112</v>
      </c>
      <c r="E76" s="82">
        <v>266</v>
      </c>
      <c r="F76" s="75">
        <f>2800</f>
        <v>2800</v>
      </c>
      <c r="G76" s="75">
        <v>0</v>
      </c>
      <c r="H76" s="75">
        <v>0</v>
      </c>
      <c r="I76" s="75"/>
    </row>
    <row r="77" spans="1:14" s="24" customFormat="1" ht="39" customHeight="1">
      <c r="A77" s="23" t="s">
        <v>97</v>
      </c>
      <c r="B77" s="13" t="s">
        <v>98</v>
      </c>
      <c r="C77" s="14" t="s">
        <v>99</v>
      </c>
      <c r="D77" s="14" t="s">
        <v>100</v>
      </c>
      <c r="E77" s="27" t="s">
        <v>5</v>
      </c>
      <c r="F77" s="56">
        <f>SUM(F79)</f>
        <v>1801.44</v>
      </c>
      <c r="G77" s="56">
        <f t="shared" ref="G77:H77" si="17">SUM(G79)</f>
        <v>0</v>
      </c>
      <c r="H77" s="56">
        <f t="shared" si="17"/>
        <v>0</v>
      </c>
      <c r="I77" s="56"/>
    </row>
    <row r="78" spans="1:14" s="24" customFormat="1" ht="14.25" customHeight="1">
      <c r="A78" s="54" t="s">
        <v>28</v>
      </c>
      <c r="B78" s="10" t="s">
        <v>5</v>
      </c>
      <c r="C78" s="9" t="s">
        <v>5</v>
      </c>
      <c r="D78" s="9" t="s">
        <v>5</v>
      </c>
      <c r="E78" s="9" t="s">
        <v>5</v>
      </c>
      <c r="F78" s="6" t="s">
        <v>5</v>
      </c>
      <c r="G78" s="6" t="s">
        <v>5</v>
      </c>
      <c r="H78" s="6" t="s">
        <v>5</v>
      </c>
      <c r="I78" s="6" t="s">
        <v>5</v>
      </c>
    </row>
    <row r="79" spans="1:14" s="24" customFormat="1" ht="14.25" customHeight="1">
      <c r="A79" s="54" t="s">
        <v>402</v>
      </c>
      <c r="B79" s="80" t="s">
        <v>101</v>
      </c>
      <c r="C79" s="76"/>
      <c r="D79" s="76" t="s">
        <v>100</v>
      </c>
      <c r="E79" s="81">
        <v>226</v>
      </c>
      <c r="F79" s="75">
        <v>1801.44</v>
      </c>
      <c r="G79" s="75"/>
      <c r="H79" s="75"/>
      <c r="I79" s="75"/>
    </row>
    <row r="80" spans="1:14" s="24" customFormat="1" ht="52.5" customHeight="1">
      <c r="A80" s="23" t="s">
        <v>102</v>
      </c>
      <c r="B80" s="13" t="s">
        <v>103</v>
      </c>
      <c r="C80" s="14" t="s">
        <v>96</v>
      </c>
      <c r="D80" s="14" t="s">
        <v>104</v>
      </c>
      <c r="E80" s="14" t="s">
        <v>5</v>
      </c>
      <c r="F80" s="56">
        <f>SUM(F82:F84)</f>
        <v>24262297</v>
      </c>
      <c r="G80" s="56">
        <f t="shared" ref="G80:H80" si="18">SUM(G82:G84)</f>
        <v>10677300</v>
      </c>
      <c r="H80" s="56">
        <f t="shared" si="18"/>
        <v>13828300</v>
      </c>
      <c r="I80" s="56"/>
    </row>
    <row r="81" spans="1:14" s="24" customFormat="1" ht="15" customHeight="1">
      <c r="A81" s="54" t="s">
        <v>28</v>
      </c>
      <c r="B81" s="10" t="s">
        <v>5</v>
      </c>
      <c r="C81" s="9" t="s">
        <v>5</v>
      </c>
      <c r="D81" s="9" t="s">
        <v>5</v>
      </c>
      <c r="E81" s="9" t="s">
        <v>5</v>
      </c>
      <c r="F81" s="77" t="s">
        <v>5</v>
      </c>
      <c r="G81" s="6" t="s">
        <v>5</v>
      </c>
      <c r="H81" s="6" t="s">
        <v>5</v>
      </c>
      <c r="I81" s="6" t="s">
        <v>5</v>
      </c>
    </row>
    <row r="82" spans="1:14" s="24" customFormat="1" ht="15" customHeight="1">
      <c r="A82" s="54" t="s">
        <v>332</v>
      </c>
      <c r="B82" s="15" t="s">
        <v>105</v>
      </c>
      <c r="C82" s="17" t="s">
        <v>5</v>
      </c>
      <c r="D82" s="17" t="s">
        <v>104</v>
      </c>
      <c r="E82" s="55">
        <v>213</v>
      </c>
      <c r="F82" s="69">
        <f>23854240+482281-74224</f>
        <v>24262297</v>
      </c>
      <c r="G82" s="69">
        <v>10677300</v>
      </c>
      <c r="H82" s="69">
        <v>13828300</v>
      </c>
      <c r="I82" s="69"/>
      <c r="N82" s="135"/>
    </row>
    <row r="83" spans="1:14" s="24" customFormat="1" ht="15" customHeight="1">
      <c r="A83" s="54" t="s">
        <v>106</v>
      </c>
      <c r="B83" s="15" t="s">
        <v>107</v>
      </c>
      <c r="C83" s="17"/>
      <c r="D83" s="17" t="s">
        <v>104</v>
      </c>
      <c r="E83" s="55"/>
      <c r="F83" s="69"/>
      <c r="G83" s="69"/>
      <c r="H83" s="69"/>
      <c r="I83" s="69"/>
    </row>
    <row r="84" spans="1:14" s="24" customFormat="1" ht="15" customHeight="1">
      <c r="A84" s="54" t="s">
        <v>32</v>
      </c>
      <c r="B84" s="15" t="s">
        <v>108</v>
      </c>
      <c r="C84" s="17"/>
      <c r="D84" s="17" t="s">
        <v>104</v>
      </c>
      <c r="E84" s="55"/>
      <c r="F84" s="69"/>
      <c r="G84" s="69"/>
      <c r="H84" s="69"/>
      <c r="I84" s="69"/>
    </row>
    <row r="85" spans="1:14" s="24" customFormat="1" ht="24.75" customHeight="1">
      <c r="A85" s="23" t="s">
        <v>109</v>
      </c>
      <c r="B85" s="13" t="s">
        <v>110</v>
      </c>
      <c r="C85" s="14" t="s">
        <v>111</v>
      </c>
      <c r="D85" s="14" t="s">
        <v>112</v>
      </c>
      <c r="E85" s="14" t="s">
        <v>5</v>
      </c>
      <c r="F85" s="56">
        <f>F87+F98+F101+F102</f>
        <v>10744900</v>
      </c>
      <c r="G85" s="56">
        <f t="shared" ref="G85:H85" si="19">G87+G98+G101+G102</f>
        <v>0</v>
      </c>
      <c r="H85" s="56">
        <f t="shared" si="19"/>
        <v>0</v>
      </c>
      <c r="I85" s="56"/>
    </row>
    <row r="86" spans="1:14" s="22" customFormat="1" ht="16.5" customHeight="1">
      <c r="A86" s="21" t="s">
        <v>73</v>
      </c>
      <c r="B86" s="9" t="s">
        <v>5</v>
      </c>
      <c r="C86" s="9" t="s">
        <v>5</v>
      </c>
      <c r="D86" s="9" t="s">
        <v>5</v>
      </c>
      <c r="E86" s="9" t="s">
        <v>5</v>
      </c>
      <c r="F86" s="6" t="s">
        <v>5</v>
      </c>
      <c r="G86" s="6" t="s">
        <v>5</v>
      </c>
      <c r="H86" s="6" t="s">
        <v>5</v>
      </c>
      <c r="I86" s="6" t="s">
        <v>5</v>
      </c>
    </row>
    <row r="87" spans="1:14" s="22" customFormat="1" ht="30.75" customHeight="1">
      <c r="A87" s="23" t="s">
        <v>355</v>
      </c>
      <c r="B87" s="13" t="s">
        <v>113</v>
      </c>
      <c r="C87" s="14"/>
      <c r="D87" s="14" t="s">
        <v>114</v>
      </c>
      <c r="E87" s="14" t="s">
        <v>5</v>
      </c>
      <c r="F87" s="56">
        <f>F89+F94</f>
        <v>6992300</v>
      </c>
      <c r="G87" s="56">
        <f t="shared" ref="G87:H87" si="20">G89+G94</f>
        <v>0</v>
      </c>
      <c r="H87" s="56">
        <f t="shared" si="20"/>
        <v>0</v>
      </c>
      <c r="I87" s="56"/>
    </row>
    <row r="88" spans="1:14" s="24" customFormat="1" ht="14.25" customHeight="1">
      <c r="A88" s="54" t="s">
        <v>28</v>
      </c>
      <c r="B88" s="9" t="s">
        <v>5</v>
      </c>
      <c r="C88" s="9" t="s">
        <v>5</v>
      </c>
      <c r="D88" s="9" t="s">
        <v>5</v>
      </c>
      <c r="E88" s="9" t="s">
        <v>5</v>
      </c>
      <c r="F88" s="6" t="s">
        <v>5</v>
      </c>
      <c r="G88" s="6" t="s">
        <v>5</v>
      </c>
      <c r="H88" s="6" t="s">
        <v>5</v>
      </c>
      <c r="I88" s="6" t="s">
        <v>5</v>
      </c>
    </row>
    <row r="89" spans="1:14" s="78" customFormat="1" ht="40.5" customHeight="1">
      <c r="A89" s="54" t="s">
        <v>115</v>
      </c>
      <c r="B89" s="15" t="s">
        <v>116</v>
      </c>
      <c r="C89" s="17" t="s">
        <v>117</v>
      </c>
      <c r="D89" s="17" t="s">
        <v>118</v>
      </c>
      <c r="E89" s="17" t="s">
        <v>5</v>
      </c>
      <c r="F89" s="69">
        <f>SUM(F91:F93)</f>
        <v>6992300</v>
      </c>
      <c r="G89" s="69">
        <f t="shared" ref="G89:H89" si="21">SUM(G91)</f>
        <v>0</v>
      </c>
      <c r="H89" s="69">
        <f t="shared" si="21"/>
        <v>0</v>
      </c>
      <c r="I89" s="69"/>
    </row>
    <row r="90" spans="1:14" s="24" customFormat="1" ht="12" customHeight="1">
      <c r="A90" s="63" t="s">
        <v>73</v>
      </c>
      <c r="B90" s="9" t="s">
        <v>5</v>
      </c>
      <c r="C90" s="9" t="s">
        <v>5</v>
      </c>
      <c r="D90" s="9" t="s">
        <v>5</v>
      </c>
      <c r="E90" s="9" t="s">
        <v>5</v>
      </c>
      <c r="F90" s="6" t="s">
        <v>5</v>
      </c>
      <c r="G90" s="6" t="s">
        <v>5</v>
      </c>
      <c r="H90" s="6" t="s">
        <v>5</v>
      </c>
      <c r="I90" s="6" t="s">
        <v>5</v>
      </c>
    </row>
    <row r="91" spans="1:14" s="24" customFormat="1" ht="37.5" customHeight="1">
      <c r="A91" s="54" t="s">
        <v>356</v>
      </c>
      <c r="B91" s="15" t="s">
        <v>453</v>
      </c>
      <c r="C91" s="17"/>
      <c r="D91" s="17" t="s">
        <v>118</v>
      </c>
      <c r="E91" s="55">
        <v>263</v>
      </c>
      <c r="F91" s="6">
        <v>6461800</v>
      </c>
      <c r="G91" s="6"/>
      <c r="H91" s="6"/>
      <c r="I91" s="6"/>
      <c r="N91" s="135"/>
    </row>
    <row r="92" spans="1:14" s="24" customFormat="1" ht="37.5" customHeight="1">
      <c r="A92" s="54" t="s">
        <v>452</v>
      </c>
      <c r="B92" s="15" t="s">
        <v>454</v>
      </c>
      <c r="C92" s="17"/>
      <c r="D92" s="17" t="s">
        <v>118</v>
      </c>
      <c r="E92" s="55">
        <v>264</v>
      </c>
      <c r="F92" s="69">
        <f>220000+180000</f>
        <v>400000</v>
      </c>
      <c r="G92" s="6"/>
      <c r="H92" s="6"/>
      <c r="I92" s="6"/>
    </row>
    <row r="93" spans="1:14" s="24" customFormat="1" ht="37.5" customHeight="1">
      <c r="A93" s="54" t="s">
        <v>393</v>
      </c>
      <c r="B93" s="15" t="s">
        <v>455</v>
      </c>
      <c r="C93" s="17"/>
      <c r="D93" s="17" t="s">
        <v>118</v>
      </c>
      <c r="E93" s="55">
        <v>296</v>
      </c>
      <c r="F93" s="69">
        <v>130500</v>
      </c>
      <c r="G93" s="6"/>
      <c r="H93" s="6"/>
      <c r="I93" s="6"/>
      <c r="N93" s="135"/>
    </row>
    <row r="94" spans="1:14" s="78" customFormat="1" ht="37.5" customHeight="1">
      <c r="A94" s="54" t="s">
        <v>119</v>
      </c>
      <c r="B94" s="15" t="s">
        <v>357</v>
      </c>
      <c r="C94" s="17" t="s">
        <v>121</v>
      </c>
      <c r="D94" s="17" t="s">
        <v>122</v>
      </c>
      <c r="E94" s="55" t="s">
        <v>5</v>
      </c>
      <c r="F94" s="69">
        <f>SUM(F96:F97)</f>
        <v>0</v>
      </c>
      <c r="G94" s="69">
        <f t="shared" ref="G94:H94" si="22">SUM(G96:G97)</f>
        <v>0</v>
      </c>
      <c r="H94" s="69">
        <f t="shared" si="22"/>
        <v>0</v>
      </c>
      <c r="I94" s="69"/>
    </row>
    <row r="95" spans="1:14" s="24" customFormat="1" ht="12" customHeight="1">
      <c r="A95" s="63" t="s">
        <v>73</v>
      </c>
      <c r="B95" s="9" t="s">
        <v>5</v>
      </c>
      <c r="C95" s="9" t="s">
        <v>5</v>
      </c>
      <c r="D95" s="9" t="s">
        <v>5</v>
      </c>
      <c r="E95" s="9" t="s">
        <v>5</v>
      </c>
      <c r="F95" s="6" t="s">
        <v>5</v>
      </c>
      <c r="G95" s="6" t="s">
        <v>5</v>
      </c>
      <c r="H95" s="6" t="s">
        <v>5</v>
      </c>
      <c r="I95" s="6" t="s">
        <v>5</v>
      </c>
    </row>
    <row r="96" spans="1:14" s="24" customFormat="1" ht="26.25" customHeight="1">
      <c r="A96" s="21" t="s">
        <v>356</v>
      </c>
      <c r="B96" s="10" t="s">
        <v>358</v>
      </c>
      <c r="C96" s="9"/>
      <c r="D96" s="9" t="s">
        <v>122</v>
      </c>
      <c r="E96" s="25">
        <v>263</v>
      </c>
      <c r="F96" s="6"/>
      <c r="G96" s="6"/>
      <c r="H96" s="6"/>
      <c r="I96" s="6"/>
    </row>
    <row r="97" spans="1:9" s="24" customFormat="1" ht="15" customHeight="1">
      <c r="A97" s="21" t="s">
        <v>32</v>
      </c>
      <c r="B97" s="10" t="s">
        <v>359</v>
      </c>
      <c r="C97" s="9"/>
      <c r="D97" s="9"/>
      <c r="E97" s="25"/>
      <c r="F97" s="6"/>
      <c r="G97" s="6"/>
      <c r="H97" s="6"/>
      <c r="I97" s="6"/>
    </row>
    <row r="98" spans="1:9" s="24" customFormat="1" ht="15" customHeight="1">
      <c r="A98" s="23" t="s">
        <v>124</v>
      </c>
      <c r="B98" s="13" t="s">
        <v>120</v>
      </c>
      <c r="C98" s="14" t="s">
        <v>126</v>
      </c>
      <c r="D98" s="14" t="s">
        <v>127</v>
      </c>
      <c r="E98" s="14" t="s">
        <v>5</v>
      </c>
      <c r="F98" s="56">
        <f>SUM(F100)</f>
        <v>3752600</v>
      </c>
      <c r="G98" s="56">
        <f t="shared" ref="G98:H98" si="23">SUM(G100)</f>
        <v>0</v>
      </c>
      <c r="H98" s="56">
        <f t="shared" si="23"/>
        <v>0</v>
      </c>
      <c r="I98" s="56"/>
    </row>
    <row r="99" spans="1:9" s="24" customFormat="1" ht="15" customHeight="1">
      <c r="A99" s="54" t="s">
        <v>28</v>
      </c>
      <c r="B99" s="9" t="s">
        <v>5</v>
      </c>
      <c r="C99" s="9" t="s">
        <v>5</v>
      </c>
      <c r="D99" s="9" t="s">
        <v>5</v>
      </c>
      <c r="E99" s="9" t="s">
        <v>5</v>
      </c>
      <c r="F99" s="6" t="s">
        <v>5</v>
      </c>
      <c r="G99" s="6" t="s">
        <v>5</v>
      </c>
      <c r="H99" s="6" t="s">
        <v>5</v>
      </c>
      <c r="I99" s="6" t="s">
        <v>5</v>
      </c>
    </row>
    <row r="100" spans="1:9" s="24" customFormat="1" ht="27.75" customHeight="1">
      <c r="A100" s="54" t="s">
        <v>393</v>
      </c>
      <c r="B100" s="15" t="s">
        <v>123</v>
      </c>
      <c r="C100" s="17"/>
      <c r="D100" s="17" t="s">
        <v>127</v>
      </c>
      <c r="E100" s="55">
        <v>296</v>
      </c>
      <c r="F100" s="69">
        <v>3752600</v>
      </c>
      <c r="G100" s="69">
        <v>0</v>
      </c>
      <c r="H100" s="69">
        <v>0</v>
      </c>
      <c r="I100" s="69"/>
    </row>
    <row r="101" spans="1:9" s="24" customFormat="1" ht="15" hidden="1" customHeight="1">
      <c r="A101" s="23" t="s">
        <v>128</v>
      </c>
      <c r="B101" s="13" t="s">
        <v>125</v>
      </c>
      <c r="C101" s="14" t="s">
        <v>130</v>
      </c>
      <c r="D101" s="14" t="s">
        <v>131</v>
      </c>
      <c r="E101" s="27">
        <v>296</v>
      </c>
      <c r="F101" s="56"/>
      <c r="G101" s="56"/>
      <c r="H101" s="56"/>
      <c r="I101" s="56"/>
    </row>
    <row r="102" spans="1:9" s="24" customFormat="1" ht="15" hidden="1" customHeight="1">
      <c r="A102" s="23" t="s">
        <v>132</v>
      </c>
      <c r="B102" s="13" t="s">
        <v>129</v>
      </c>
      <c r="C102" s="14"/>
      <c r="D102" s="14" t="s">
        <v>134</v>
      </c>
      <c r="E102" s="27">
        <v>296</v>
      </c>
      <c r="F102" s="56"/>
      <c r="G102" s="56"/>
      <c r="H102" s="56"/>
      <c r="I102" s="56"/>
    </row>
    <row r="103" spans="1:9" s="24" customFormat="1" ht="40.5" hidden="1" customHeight="1">
      <c r="A103" s="23" t="s">
        <v>135</v>
      </c>
      <c r="B103" s="13" t="s">
        <v>133</v>
      </c>
      <c r="C103" s="14"/>
      <c r="D103" s="14" t="s">
        <v>136</v>
      </c>
      <c r="E103" s="56" t="s">
        <v>5</v>
      </c>
      <c r="F103" s="56">
        <f>SUM(F105)</f>
        <v>0</v>
      </c>
      <c r="G103" s="56">
        <f t="shared" ref="G103:H103" si="24">SUM(G105)</f>
        <v>0</v>
      </c>
      <c r="H103" s="56">
        <f t="shared" si="24"/>
        <v>0</v>
      </c>
      <c r="I103" s="56"/>
    </row>
    <row r="104" spans="1:9" s="24" customFormat="1" ht="15" hidden="1" customHeight="1">
      <c r="A104" s="21" t="s">
        <v>73</v>
      </c>
      <c r="B104" s="10" t="s">
        <v>5</v>
      </c>
      <c r="C104" s="9" t="s">
        <v>5</v>
      </c>
      <c r="D104" s="9" t="s">
        <v>5</v>
      </c>
      <c r="E104" s="9" t="s">
        <v>5</v>
      </c>
      <c r="F104" s="6" t="s">
        <v>5</v>
      </c>
      <c r="G104" s="6" t="s">
        <v>5</v>
      </c>
      <c r="H104" s="6" t="s">
        <v>5</v>
      </c>
      <c r="I104" s="6" t="s">
        <v>5</v>
      </c>
    </row>
    <row r="105" spans="1:9" s="78" customFormat="1" ht="15" hidden="1" customHeight="1">
      <c r="A105" s="54" t="s">
        <v>32</v>
      </c>
      <c r="B105" s="15" t="s">
        <v>360</v>
      </c>
      <c r="C105" s="17"/>
      <c r="D105" s="17"/>
      <c r="E105" s="55"/>
      <c r="F105" s="69"/>
      <c r="G105" s="69"/>
      <c r="H105" s="69"/>
      <c r="I105" s="69"/>
    </row>
    <row r="106" spans="1:9" s="22" customFormat="1" ht="15" customHeight="1">
      <c r="A106" s="23" t="s">
        <v>137</v>
      </c>
      <c r="B106" s="13" t="s">
        <v>138</v>
      </c>
      <c r="C106" s="14" t="s">
        <v>139</v>
      </c>
      <c r="D106" s="14" t="s">
        <v>140</v>
      </c>
      <c r="E106" s="14" t="s">
        <v>5</v>
      </c>
      <c r="F106" s="56">
        <f>SUM(F108:F110)</f>
        <v>1237500</v>
      </c>
      <c r="G106" s="56">
        <f t="shared" ref="G106:H106" si="25">SUM(G108:G110)</f>
        <v>100000</v>
      </c>
      <c r="H106" s="56">
        <f t="shared" si="25"/>
        <v>100000</v>
      </c>
      <c r="I106" s="56"/>
    </row>
    <row r="107" spans="1:9" s="24" customFormat="1" ht="15" customHeight="1">
      <c r="A107" s="21" t="s">
        <v>28</v>
      </c>
      <c r="B107" s="9" t="s">
        <v>5</v>
      </c>
      <c r="C107" s="9" t="s">
        <v>5</v>
      </c>
      <c r="D107" s="9" t="s">
        <v>5</v>
      </c>
      <c r="E107" s="9" t="s">
        <v>5</v>
      </c>
      <c r="F107" s="6" t="s">
        <v>5</v>
      </c>
      <c r="G107" s="6" t="s">
        <v>5</v>
      </c>
      <c r="H107" s="6" t="s">
        <v>5</v>
      </c>
      <c r="I107" s="6" t="s">
        <v>5</v>
      </c>
    </row>
    <row r="108" spans="1:9" s="24" customFormat="1" ht="28.5" customHeight="1">
      <c r="A108" s="23" t="s">
        <v>141</v>
      </c>
      <c r="B108" s="13" t="s">
        <v>142</v>
      </c>
      <c r="C108" s="14" t="s">
        <v>143</v>
      </c>
      <c r="D108" s="14" t="s">
        <v>144</v>
      </c>
      <c r="E108" s="27">
        <v>291</v>
      </c>
      <c r="F108" s="56">
        <v>1000900</v>
      </c>
      <c r="G108" s="56">
        <v>0</v>
      </c>
      <c r="H108" s="56">
        <v>0</v>
      </c>
      <c r="I108" s="56"/>
    </row>
    <row r="109" spans="1:9" s="24" customFormat="1" ht="54" customHeight="1">
      <c r="A109" s="26" t="s">
        <v>145</v>
      </c>
      <c r="B109" s="13" t="s">
        <v>146</v>
      </c>
      <c r="C109" s="14" t="s">
        <v>147</v>
      </c>
      <c r="D109" s="14" t="s">
        <v>148</v>
      </c>
      <c r="E109" s="27">
        <v>291</v>
      </c>
      <c r="F109" s="56">
        <v>136600</v>
      </c>
      <c r="G109" s="56">
        <v>0</v>
      </c>
      <c r="H109" s="56">
        <v>0</v>
      </c>
      <c r="I109" s="56"/>
    </row>
    <row r="110" spans="1:9" s="24" customFormat="1" ht="26.25" customHeight="1">
      <c r="A110" s="26" t="s">
        <v>149</v>
      </c>
      <c r="B110" s="13" t="s">
        <v>150</v>
      </c>
      <c r="C110" s="14" t="s">
        <v>151</v>
      </c>
      <c r="D110" s="14" t="s">
        <v>152</v>
      </c>
      <c r="E110" s="27" t="s">
        <v>5</v>
      </c>
      <c r="F110" s="56">
        <f>SUM(F112)</f>
        <v>100000</v>
      </c>
      <c r="G110" s="56">
        <f t="shared" ref="G110:H110" si="26">SUM(G112)</f>
        <v>100000</v>
      </c>
      <c r="H110" s="56">
        <f t="shared" si="26"/>
        <v>100000</v>
      </c>
      <c r="I110" s="56"/>
    </row>
    <row r="111" spans="1:9" s="24" customFormat="1" ht="14.25" customHeight="1">
      <c r="A111" s="54" t="s">
        <v>28</v>
      </c>
      <c r="B111" s="9" t="s">
        <v>5</v>
      </c>
      <c r="C111" s="9" t="s">
        <v>5</v>
      </c>
      <c r="D111" s="9" t="s">
        <v>5</v>
      </c>
      <c r="E111" s="9" t="s">
        <v>5</v>
      </c>
      <c r="F111" s="6" t="s">
        <v>5</v>
      </c>
      <c r="G111" s="6" t="s">
        <v>5</v>
      </c>
      <c r="H111" s="6" t="s">
        <v>5</v>
      </c>
      <c r="I111" s="6" t="s">
        <v>5</v>
      </c>
    </row>
    <row r="112" spans="1:9" s="24" customFormat="1" ht="13.5" customHeight="1">
      <c r="A112" s="54" t="s">
        <v>394</v>
      </c>
      <c r="B112" s="15" t="s">
        <v>153</v>
      </c>
      <c r="C112" s="17"/>
      <c r="D112" s="17" t="s">
        <v>152</v>
      </c>
      <c r="E112" s="17" t="s">
        <v>395</v>
      </c>
      <c r="F112" s="69">
        <v>100000</v>
      </c>
      <c r="G112" s="69">
        <v>100000</v>
      </c>
      <c r="H112" s="69">
        <v>100000</v>
      </c>
      <c r="I112" s="69"/>
    </row>
    <row r="113" spans="1:14" s="24" customFormat="1" ht="29.45" hidden="1" customHeight="1">
      <c r="A113" s="23" t="s">
        <v>270</v>
      </c>
      <c r="B113" s="13" t="s">
        <v>155</v>
      </c>
      <c r="C113" s="14"/>
      <c r="D113" s="13" t="s">
        <v>5</v>
      </c>
      <c r="E113" s="14" t="s">
        <v>5</v>
      </c>
      <c r="F113" s="56">
        <f>SUM(F114:F119)</f>
        <v>0</v>
      </c>
      <c r="G113" s="56">
        <f t="shared" ref="G113:H113" si="27">SUM(G114:G119)</f>
        <v>0</v>
      </c>
      <c r="H113" s="56">
        <f t="shared" si="27"/>
        <v>0</v>
      </c>
      <c r="I113" s="56"/>
    </row>
    <row r="114" spans="1:14" s="24" customFormat="1" ht="39.75" hidden="1" customHeight="1">
      <c r="A114" s="54" t="s">
        <v>271</v>
      </c>
      <c r="B114" s="10" t="s">
        <v>157</v>
      </c>
      <c r="C114" s="17"/>
      <c r="D114" s="17" t="s">
        <v>272</v>
      </c>
      <c r="E114" s="17"/>
      <c r="F114" s="69"/>
      <c r="G114" s="69"/>
      <c r="H114" s="69"/>
      <c r="I114" s="69"/>
    </row>
    <row r="115" spans="1:14" s="24" customFormat="1" ht="27" hidden="1" customHeight="1">
      <c r="A115" s="54" t="s">
        <v>273</v>
      </c>
      <c r="B115" s="10" t="s">
        <v>274</v>
      </c>
      <c r="C115" s="17"/>
      <c r="D115" s="17" t="s">
        <v>275</v>
      </c>
      <c r="E115" s="17"/>
      <c r="F115" s="69"/>
      <c r="G115" s="69"/>
      <c r="H115" s="69"/>
      <c r="I115" s="69"/>
    </row>
    <row r="116" spans="1:14" s="24" customFormat="1" ht="50.25" hidden="1" customHeight="1">
      <c r="A116" s="54" t="s">
        <v>276</v>
      </c>
      <c r="B116" s="10" t="s">
        <v>277</v>
      </c>
      <c r="C116" s="17"/>
      <c r="D116" s="17" t="s">
        <v>278</v>
      </c>
      <c r="E116" s="17"/>
      <c r="F116" s="69"/>
      <c r="G116" s="69"/>
      <c r="H116" s="69"/>
      <c r="I116" s="69"/>
    </row>
    <row r="117" spans="1:14" s="24" customFormat="1" ht="27.75" hidden="1" customHeight="1">
      <c r="A117" s="54" t="s">
        <v>279</v>
      </c>
      <c r="B117" s="10" t="s">
        <v>280</v>
      </c>
      <c r="C117" s="17"/>
      <c r="D117" s="17" t="s">
        <v>281</v>
      </c>
      <c r="E117" s="17"/>
      <c r="F117" s="69"/>
      <c r="G117" s="69"/>
      <c r="H117" s="69"/>
      <c r="I117" s="69"/>
    </row>
    <row r="118" spans="1:14" s="24" customFormat="1" ht="16.5" hidden="1" customHeight="1">
      <c r="A118" s="54" t="s">
        <v>282</v>
      </c>
      <c r="B118" s="10" t="s">
        <v>283</v>
      </c>
      <c r="C118" s="17"/>
      <c r="D118" s="17" t="s">
        <v>284</v>
      </c>
      <c r="E118" s="17"/>
      <c r="F118" s="69"/>
      <c r="G118" s="69"/>
      <c r="H118" s="69"/>
      <c r="I118" s="69"/>
    </row>
    <row r="119" spans="1:14" s="24" customFormat="1" ht="53.25" hidden="1" customHeight="1">
      <c r="A119" s="54" t="s">
        <v>285</v>
      </c>
      <c r="B119" s="10" t="s">
        <v>286</v>
      </c>
      <c r="C119" s="17"/>
      <c r="D119" s="17" t="s">
        <v>287</v>
      </c>
      <c r="E119" s="17"/>
      <c r="F119" s="69"/>
      <c r="G119" s="69"/>
      <c r="H119" s="69"/>
      <c r="I119" s="69"/>
    </row>
    <row r="120" spans="1:14" s="22" customFormat="1" ht="26.25" customHeight="1">
      <c r="A120" s="23" t="s">
        <v>154</v>
      </c>
      <c r="B120" s="13" t="s">
        <v>159</v>
      </c>
      <c r="C120" s="14"/>
      <c r="D120" s="27" t="s">
        <v>5</v>
      </c>
      <c r="E120" s="27" t="s">
        <v>5</v>
      </c>
      <c r="F120" s="56">
        <f>F121</f>
        <v>100000</v>
      </c>
      <c r="G120" s="56">
        <f t="shared" ref="G120:H120" si="28">G121</f>
        <v>100000</v>
      </c>
      <c r="H120" s="56">
        <f t="shared" si="28"/>
        <v>100000</v>
      </c>
      <c r="I120" s="56"/>
    </row>
    <row r="121" spans="1:14" s="78" customFormat="1" ht="54.75" customHeight="1">
      <c r="A121" s="54" t="s">
        <v>156</v>
      </c>
      <c r="B121" s="15" t="s">
        <v>162</v>
      </c>
      <c r="C121" s="17" t="s">
        <v>143</v>
      </c>
      <c r="D121" s="17" t="s">
        <v>158</v>
      </c>
      <c r="E121" s="55" t="s">
        <v>5</v>
      </c>
      <c r="F121" s="69">
        <f>SUM(F122)</f>
        <v>100000</v>
      </c>
      <c r="G121" s="69">
        <f t="shared" ref="G121:H121" si="29">SUM(G122)</f>
        <v>100000</v>
      </c>
      <c r="H121" s="69">
        <f t="shared" si="29"/>
        <v>100000</v>
      </c>
      <c r="I121" s="69"/>
    </row>
    <row r="122" spans="1:14" s="24" customFormat="1" ht="16.5" customHeight="1">
      <c r="A122" s="54" t="s">
        <v>396</v>
      </c>
      <c r="B122" s="15" t="s">
        <v>352</v>
      </c>
      <c r="C122" s="17"/>
      <c r="D122" s="17" t="s">
        <v>158</v>
      </c>
      <c r="E122" s="17" t="s">
        <v>397</v>
      </c>
      <c r="F122" s="69">
        <v>100000</v>
      </c>
      <c r="G122" s="69">
        <v>100000</v>
      </c>
      <c r="H122" s="69">
        <v>100000</v>
      </c>
      <c r="I122" s="69"/>
    </row>
    <row r="123" spans="1:14" s="22" customFormat="1" ht="27" customHeight="1">
      <c r="A123" s="23" t="s">
        <v>256</v>
      </c>
      <c r="B123" s="13" t="s">
        <v>169</v>
      </c>
      <c r="C123" s="14" t="s">
        <v>160</v>
      </c>
      <c r="D123" s="14" t="s">
        <v>72</v>
      </c>
      <c r="E123" s="27" t="s">
        <v>5</v>
      </c>
      <c r="F123" s="56">
        <f>F125+F128+F148</f>
        <v>78249661.700000003</v>
      </c>
      <c r="G123" s="56">
        <f t="shared" ref="G123:H123" si="30">G125+G128+G148</f>
        <v>35729311.030000001</v>
      </c>
      <c r="H123" s="56">
        <f t="shared" si="30"/>
        <v>35729311.030000001</v>
      </c>
      <c r="I123" s="56"/>
      <c r="N123" s="22">
        <f>65646592.44-41794920.3</f>
        <v>23851672.140000001</v>
      </c>
    </row>
    <row r="124" spans="1:14" s="24" customFormat="1" ht="15.75" customHeight="1">
      <c r="A124" s="21" t="s">
        <v>73</v>
      </c>
      <c r="B124" s="9" t="s">
        <v>5</v>
      </c>
      <c r="C124" s="9" t="s">
        <v>5</v>
      </c>
      <c r="D124" s="9" t="s">
        <v>5</v>
      </c>
      <c r="E124" s="9" t="s">
        <v>5</v>
      </c>
      <c r="F124" s="6" t="s">
        <v>5</v>
      </c>
      <c r="G124" s="6" t="s">
        <v>5</v>
      </c>
      <c r="H124" s="6" t="s">
        <v>5</v>
      </c>
      <c r="I124" s="6" t="s">
        <v>5</v>
      </c>
    </row>
    <row r="125" spans="1:14" s="24" customFormat="1" ht="41.25" hidden="1" customHeight="1">
      <c r="A125" s="23" t="s">
        <v>161</v>
      </c>
      <c r="B125" s="13" t="s">
        <v>295</v>
      </c>
      <c r="C125" s="14" t="s">
        <v>163</v>
      </c>
      <c r="D125" s="14" t="s">
        <v>151</v>
      </c>
      <c r="E125" s="14" t="s">
        <v>5</v>
      </c>
      <c r="F125" s="56">
        <f>SUM(F127)</f>
        <v>0</v>
      </c>
      <c r="G125" s="56">
        <f t="shared" ref="G125:H125" si="31">SUM(G127)</f>
        <v>0</v>
      </c>
      <c r="H125" s="56">
        <f t="shared" si="31"/>
        <v>0</v>
      </c>
      <c r="I125" s="56"/>
    </row>
    <row r="126" spans="1:14" s="24" customFormat="1" ht="13.5" hidden="1" customHeight="1">
      <c r="A126" s="54" t="s">
        <v>28</v>
      </c>
      <c r="B126" s="9" t="s">
        <v>5</v>
      </c>
      <c r="C126" s="9" t="s">
        <v>5</v>
      </c>
      <c r="D126" s="9" t="s">
        <v>5</v>
      </c>
      <c r="E126" s="9" t="s">
        <v>5</v>
      </c>
      <c r="F126" s="6" t="s">
        <v>5</v>
      </c>
      <c r="G126" s="6" t="s">
        <v>5</v>
      </c>
      <c r="H126" s="6" t="s">
        <v>5</v>
      </c>
      <c r="I126" s="6" t="s">
        <v>5</v>
      </c>
    </row>
    <row r="127" spans="1:14" s="24" customFormat="1" ht="15" hidden="1" customHeight="1">
      <c r="A127" s="54" t="s">
        <v>32</v>
      </c>
      <c r="B127" s="15" t="s">
        <v>296</v>
      </c>
      <c r="C127" s="17"/>
      <c r="D127" s="17"/>
      <c r="E127" s="17"/>
      <c r="F127" s="69"/>
      <c r="G127" s="69"/>
      <c r="H127" s="69"/>
      <c r="I127" s="69"/>
    </row>
    <row r="128" spans="1:14" s="24" customFormat="1" ht="30.75" customHeight="1">
      <c r="A128" s="23" t="s">
        <v>164</v>
      </c>
      <c r="B128" s="13" t="s">
        <v>297</v>
      </c>
      <c r="C128" s="14" t="s">
        <v>165</v>
      </c>
      <c r="D128" s="14" t="s">
        <v>166</v>
      </c>
      <c r="E128" s="14" t="s">
        <v>5</v>
      </c>
      <c r="F128" s="56">
        <f>SUM(F130:F139)</f>
        <v>41714694.510000005</v>
      </c>
      <c r="G128" s="56">
        <f>SUM(G130:G139)</f>
        <v>12636543.84</v>
      </c>
      <c r="H128" s="56">
        <f t="shared" ref="H128" si="32">SUM(H130:H139)</f>
        <v>12636543.84</v>
      </c>
      <c r="I128" s="56"/>
      <c r="N128" s="24">
        <f>37511625.25-13659953.14</f>
        <v>23851672.109999999</v>
      </c>
    </row>
    <row r="129" spans="1:16" s="24" customFormat="1" ht="14.25" customHeight="1">
      <c r="A129" s="21" t="s">
        <v>28</v>
      </c>
      <c r="B129" s="9" t="s">
        <v>5</v>
      </c>
      <c r="C129" s="9" t="s">
        <v>5</v>
      </c>
      <c r="D129" s="9" t="s">
        <v>5</v>
      </c>
      <c r="E129" s="9" t="s">
        <v>5</v>
      </c>
      <c r="F129" s="6" t="s">
        <v>5</v>
      </c>
      <c r="G129" s="6" t="s">
        <v>5</v>
      </c>
      <c r="H129" s="6" t="s">
        <v>5</v>
      </c>
      <c r="I129" s="6" t="s">
        <v>5</v>
      </c>
    </row>
    <row r="130" spans="1:16" s="24" customFormat="1" ht="13.5" customHeight="1">
      <c r="A130" s="21" t="s">
        <v>398</v>
      </c>
      <c r="B130" s="15" t="s">
        <v>354</v>
      </c>
      <c r="C130" s="17"/>
      <c r="D130" s="9" t="s">
        <v>166</v>
      </c>
      <c r="E130" s="9" t="s">
        <v>117</v>
      </c>
      <c r="F130" s="69">
        <f>400000+150000</f>
        <v>550000</v>
      </c>
      <c r="G130" s="69">
        <v>400000</v>
      </c>
      <c r="H130" s="69">
        <v>400000</v>
      </c>
      <c r="I130" s="69"/>
      <c r="N130" s="135">
        <f>550000-400000</f>
        <v>150000</v>
      </c>
    </row>
    <row r="131" spans="1:16" s="24" customFormat="1" ht="13.5" customHeight="1">
      <c r="A131" s="21" t="s">
        <v>399</v>
      </c>
      <c r="B131" s="15" t="s">
        <v>354</v>
      </c>
      <c r="C131" s="17"/>
      <c r="D131" s="9" t="s">
        <v>166</v>
      </c>
      <c r="E131" s="9" t="s">
        <v>121</v>
      </c>
      <c r="F131" s="69">
        <f>20000-20000</f>
        <v>0</v>
      </c>
      <c r="G131" s="69">
        <v>20000</v>
      </c>
      <c r="H131" s="69">
        <v>20000</v>
      </c>
      <c r="I131" s="69"/>
    </row>
    <row r="132" spans="1:16" s="24" customFormat="1" ht="13.5" customHeight="1">
      <c r="A132" s="21" t="s">
        <v>400</v>
      </c>
      <c r="B132" s="15" t="s">
        <v>354</v>
      </c>
      <c r="C132" s="17"/>
      <c r="D132" s="9" t="s">
        <v>166</v>
      </c>
      <c r="E132" s="9" t="s">
        <v>126</v>
      </c>
      <c r="F132" s="69">
        <v>2547150.84</v>
      </c>
      <c r="G132" s="69">
        <v>2205950.84</v>
      </c>
      <c r="H132" s="69">
        <v>2205950.84</v>
      </c>
      <c r="I132" s="69"/>
    </row>
    <row r="133" spans="1:16" s="24" customFormat="1" ht="13.5" customHeight="1">
      <c r="A133" s="21" t="s">
        <v>401</v>
      </c>
      <c r="B133" s="15" t="s">
        <v>354</v>
      </c>
      <c r="C133" s="17"/>
      <c r="D133" s="9" t="s">
        <v>166</v>
      </c>
      <c r="E133" s="9" t="s">
        <v>407</v>
      </c>
      <c r="F133" s="69">
        <f>1340593+934113.91</f>
        <v>2274706.91</v>
      </c>
      <c r="G133" s="69">
        <v>1340593</v>
      </c>
      <c r="H133" s="69">
        <v>1340593</v>
      </c>
      <c r="I133" s="69"/>
      <c r="N133" s="24">
        <f>2274706.91-1340593</f>
        <v>934113.91000000015</v>
      </c>
    </row>
    <row r="134" spans="1:16" s="24" customFormat="1" ht="13.5" customHeight="1">
      <c r="A134" s="21" t="s">
        <v>402</v>
      </c>
      <c r="B134" s="15" t="s">
        <v>354</v>
      </c>
      <c r="C134" s="17"/>
      <c r="D134" s="9" t="s">
        <v>166</v>
      </c>
      <c r="E134" s="9" t="s">
        <v>408</v>
      </c>
      <c r="F134" s="69">
        <v>6229146.4900000002</v>
      </c>
      <c r="G134" s="69">
        <v>4000000</v>
      </c>
      <c r="H134" s="69">
        <v>4000000</v>
      </c>
      <c r="I134" s="69"/>
      <c r="N134" s="135">
        <f>5782957.5-4217399.3</f>
        <v>1565558.2000000002</v>
      </c>
      <c r="P134" s="135">
        <v>60000</v>
      </c>
    </row>
    <row r="135" spans="1:16" s="24" customFormat="1" ht="13.5" customHeight="1">
      <c r="A135" s="21" t="s">
        <v>403</v>
      </c>
      <c r="B135" s="15" t="s">
        <v>354</v>
      </c>
      <c r="C135" s="17"/>
      <c r="D135" s="9" t="s">
        <v>166</v>
      </c>
      <c r="E135" s="9" t="s">
        <v>409</v>
      </c>
      <c r="F135" s="69">
        <v>301400</v>
      </c>
      <c r="G135" s="69">
        <v>0</v>
      </c>
      <c r="H135" s="69">
        <v>0</v>
      </c>
      <c r="I135" s="69"/>
    </row>
    <row r="136" spans="1:16" s="24" customFormat="1" ht="13.5" customHeight="1">
      <c r="A136" s="21" t="s">
        <v>404</v>
      </c>
      <c r="B136" s="15" t="s">
        <v>354</v>
      </c>
      <c r="C136" s="17"/>
      <c r="D136" s="9" t="s">
        <v>166</v>
      </c>
      <c r="E136" s="9" t="s">
        <v>410</v>
      </c>
      <c r="F136" s="69">
        <v>0</v>
      </c>
      <c r="G136" s="69">
        <v>0</v>
      </c>
      <c r="H136" s="69">
        <v>0</v>
      </c>
      <c r="I136" s="69"/>
    </row>
    <row r="137" spans="1:16" s="24" customFormat="1" ht="13.5" customHeight="1">
      <c r="A137" s="21" t="s">
        <v>405</v>
      </c>
      <c r="B137" s="15" t="s">
        <v>354</v>
      </c>
      <c r="C137" s="17"/>
      <c r="D137" s="9" t="s">
        <v>166</v>
      </c>
      <c r="E137" s="9" t="s">
        <v>411</v>
      </c>
      <c r="F137" s="69">
        <v>0</v>
      </c>
      <c r="G137" s="69">
        <v>0</v>
      </c>
      <c r="H137" s="69">
        <v>0</v>
      </c>
      <c r="I137" s="69"/>
    </row>
    <row r="138" spans="1:16" s="24" customFormat="1" ht="13.5" customHeight="1">
      <c r="A138" s="21" t="s">
        <v>406</v>
      </c>
      <c r="B138" s="15" t="s">
        <v>354</v>
      </c>
      <c r="C138" s="17"/>
      <c r="D138" s="9" t="s">
        <v>166</v>
      </c>
      <c r="E138" s="9" t="s">
        <v>412</v>
      </c>
      <c r="F138" s="69">
        <f>100000+21202000+2600000+394111.71</f>
        <v>24296111.710000001</v>
      </c>
      <c r="G138" s="69">
        <v>100000</v>
      </c>
      <c r="H138" s="69">
        <v>100000</v>
      </c>
      <c r="I138" s="69"/>
      <c r="N138" s="135">
        <f>21302000-100000</f>
        <v>21202000</v>
      </c>
    </row>
    <row r="139" spans="1:16" s="24" customFormat="1" ht="27" customHeight="1">
      <c r="A139" s="54" t="s">
        <v>167</v>
      </c>
      <c r="B139" s="15" t="s">
        <v>298</v>
      </c>
      <c r="C139" s="17" t="s">
        <v>5</v>
      </c>
      <c r="D139" s="17" t="s">
        <v>166</v>
      </c>
      <c r="E139" s="55">
        <v>340</v>
      </c>
      <c r="F139" s="69">
        <f>SUM(F141:F147)</f>
        <v>5516178.5600000005</v>
      </c>
      <c r="G139" s="69">
        <f t="shared" ref="G139:H139" si="33">SUM(G141:G147)</f>
        <v>4570000</v>
      </c>
      <c r="H139" s="69">
        <f t="shared" si="33"/>
        <v>4570000</v>
      </c>
      <c r="I139" s="69"/>
    </row>
    <row r="140" spans="1:16" s="24" customFormat="1" ht="13.5" customHeight="1">
      <c r="A140" s="21" t="s">
        <v>28</v>
      </c>
      <c r="B140" s="9" t="s">
        <v>5</v>
      </c>
      <c r="C140" s="9" t="s">
        <v>5</v>
      </c>
      <c r="D140" s="9" t="s">
        <v>5</v>
      </c>
      <c r="E140" s="9" t="s">
        <v>5</v>
      </c>
      <c r="F140" s="9" t="s">
        <v>5</v>
      </c>
      <c r="G140" s="9" t="s">
        <v>5</v>
      </c>
      <c r="H140" s="9" t="s">
        <v>5</v>
      </c>
      <c r="I140" s="9" t="s">
        <v>5</v>
      </c>
    </row>
    <row r="141" spans="1:16" s="24" customFormat="1" ht="15" customHeight="1">
      <c r="A141" s="54" t="s">
        <v>413</v>
      </c>
      <c r="B141" s="15" t="s">
        <v>299</v>
      </c>
      <c r="C141" s="9"/>
      <c r="D141" s="17" t="s">
        <v>166</v>
      </c>
      <c r="E141" s="17" t="s">
        <v>425</v>
      </c>
      <c r="F141" s="6">
        <v>20000</v>
      </c>
      <c r="G141" s="6">
        <v>20000</v>
      </c>
      <c r="H141" s="6">
        <v>20000</v>
      </c>
      <c r="I141" s="6"/>
    </row>
    <row r="142" spans="1:16" s="24" customFormat="1" ht="15" customHeight="1">
      <c r="A142" s="54" t="s">
        <v>414</v>
      </c>
      <c r="B142" s="124">
        <v>262112</v>
      </c>
      <c r="C142" s="9"/>
      <c r="D142" s="17" t="s">
        <v>166</v>
      </c>
      <c r="E142" s="17" t="s">
        <v>426</v>
      </c>
      <c r="F142" s="6">
        <v>3596280</v>
      </c>
      <c r="G142" s="6">
        <v>3400000</v>
      </c>
      <c r="H142" s="6">
        <v>3400000</v>
      </c>
      <c r="I142" s="6"/>
    </row>
    <row r="143" spans="1:16" s="24" customFormat="1" ht="15" customHeight="1">
      <c r="A143" s="54" t="s">
        <v>415</v>
      </c>
      <c r="B143" s="15" t="s">
        <v>416</v>
      </c>
      <c r="C143" s="9"/>
      <c r="D143" s="17" t="s">
        <v>166</v>
      </c>
      <c r="E143" s="17" t="s">
        <v>427</v>
      </c>
      <c r="F143" s="6">
        <f>600000+250000</f>
        <v>850000</v>
      </c>
      <c r="G143" s="6">
        <v>600000</v>
      </c>
      <c r="H143" s="6">
        <v>600000</v>
      </c>
      <c r="I143" s="6"/>
    </row>
    <row r="144" spans="1:16" s="24" customFormat="1" ht="15" customHeight="1">
      <c r="A144" s="54" t="s">
        <v>417</v>
      </c>
      <c r="B144" s="15" t="s">
        <v>418</v>
      </c>
      <c r="C144" s="9"/>
      <c r="D144" s="17" t="s">
        <v>166</v>
      </c>
      <c r="E144" s="17" t="s">
        <v>428</v>
      </c>
      <c r="F144" s="6">
        <v>200000</v>
      </c>
      <c r="G144" s="6">
        <v>200000</v>
      </c>
      <c r="H144" s="6">
        <v>200000</v>
      </c>
      <c r="I144" s="6"/>
    </row>
    <row r="145" spans="1:9" s="24" customFormat="1" ht="15" customHeight="1">
      <c r="A145" s="54" t="s">
        <v>419</v>
      </c>
      <c r="B145" s="15" t="s">
        <v>420</v>
      </c>
      <c r="C145" s="9"/>
      <c r="D145" s="17" t="s">
        <v>166</v>
      </c>
      <c r="E145" s="17" t="s">
        <v>429</v>
      </c>
      <c r="F145" s="6">
        <f>50000+1080</f>
        <v>51080</v>
      </c>
      <c r="G145" s="6">
        <v>50000</v>
      </c>
      <c r="H145" s="6">
        <v>50000</v>
      </c>
      <c r="I145" s="6"/>
    </row>
    <row r="146" spans="1:9" s="24" customFormat="1" ht="15" customHeight="1">
      <c r="A146" s="54" t="s">
        <v>421</v>
      </c>
      <c r="B146" s="15" t="s">
        <v>422</v>
      </c>
      <c r="C146" s="9"/>
      <c r="D146" s="17" t="s">
        <v>166</v>
      </c>
      <c r="E146" s="17" t="s">
        <v>430</v>
      </c>
      <c r="F146" s="6">
        <f>100000+400318.56+98500</f>
        <v>598818.56000000006</v>
      </c>
      <c r="G146" s="6">
        <v>100000</v>
      </c>
      <c r="H146" s="6">
        <v>100000</v>
      </c>
      <c r="I146" s="6"/>
    </row>
    <row r="147" spans="1:9" s="24" customFormat="1" ht="15" customHeight="1">
      <c r="A147" s="54" t="s">
        <v>423</v>
      </c>
      <c r="B147" s="15" t="s">
        <v>424</v>
      </c>
      <c r="C147" s="9"/>
      <c r="D147" s="17" t="s">
        <v>166</v>
      </c>
      <c r="E147" s="17" t="s">
        <v>431</v>
      </c>
      <c r="F147" s="6">
        <v>200000</v>
      </c>
      <c r="G147" s="6">
        <v>200000</v>
      </c>
      <c r="H147" s="6">
        <v>200000</v>
      </c>
      <c r="I147" s="6"/>
    </row>
    <row r="148" spans="1:9" s="22" customFormat="1" ht="27.75" customHeight="1">
      <c r="A148" s="127" t="s">
        <v>362</v>
      </c>
      <c r="B148" s="13" t="s">
        <v>363</v>
      </c>
      <c r="C148" s="14"/>
      <c r="D148" s="14" t="s">
        <v>364</v>
      </c>
      <c r="E148" s="56" t="s">
        <v>5</v>
      </c>
      <c r="F148" s="56">
        <f>SUM(F150:F151)</f>
        <v>36534967.189999998</v>
      </c>
      <c r="G148" s="56">
        <f t="shared" ref="G148:H148" si="34">SUM(G150:G151)</f>
        <v>23092767.190000001</v>
      </c>
      <c r="H148" s="56">
        <f t="shared" si="34"/>
        <v>23092767.190000001</v>
      </c>
      <c r="I148" s="56"/>
    </row>
    <row r="149" spans="1:9" s="22" customFormat="1" ht="15" customHeight="1">
      <c r="A149" s="128" t="s">
        <v>28</v>
      </c>
      <c r="B149" s="9" t="s">
        <v>5</v>
      </c>
      <c r="C149" s="9" t="s">
        <v>5</v>
      </c>
      <c r="D149" s="9" t="s">
        <v>5</v>
      </c>
      <c r="E149" s="9" t="s">
        <v>5</v>
      </c>
      <c r="F149" s="6" t="s">
        <v>5</v>
      </c>
      <c r="G149" s="6" t="s">
        <v>5</v>
      </c>
      <c r="H149" s="6" t="s">
        <v>5</v>
      </c>
      <c r="I149" s="6" t="s">
        <v>5</v>
      </c>
    </row>
    <row r="150" spans="1:9" s="24" customFormat="1">
      <c r="A150" s="10" t="s">
        <v>482</v>
      </c>
      <c r="B150" s="10" t="s">
        <v>483</v>
      </c>
      <c r="C150" s="9"/>
      <c r="D150" s="9" t="s">
        <v>364</v>
      </c>
      <c r="E150" s="129">
        <v>223</v>
      </c>
      <c r="F150" s="6">
        <v>32455458.690000001</v>
      </c>
      <c r="G150" s="6">
        <v>19667958.690000001</v>
      </c>
      <c r="H150" s="6">
        <v>19667958.690000001</v>
      </c>
      <c r="I150" s="6"/>
    </row>
    <row r="151" spans="1:9" s="24" customFormat="1">
      <c r="A151" s="10" t="s">
        <v>484</v>
      </c>
      <c r="B151" s="10" t="s">
        <v>485</v>
      </c>
      <c r="C151" s="9"/>
      <c r="D151" s="9" t="s">
        <v>364</v>
      </c>
      <c r="E151" s="129">
        <v>223</v>
      </c>
      <c r="F151" s="6">
        <v>4079508.5</v>
      </c>
      <c r="G151" s="6">
        <v>3424808.5</v>
      </c>
      <c r="H151" s="6">
        <v>3424808.5</v>
      </c>
      <c r="I151" s="6"/>
    </row>
    <row r="152" spans="1:9" s="22" customFormat="1" ht="25.5" hidden="1">
      <c r="A152" s="68" t="s">
        <v>168</v>
      </c>
      <c r="B152" s="13" t="s">
        <v>300</v>
      </c>
      <c r="C152" s="14"/>
      <c r="D152" s="14" t="s">
        <v>170</v>
      </c>
      <c r="E152" s="14"/>
      <c r="F152" s="56">
        <f>SUM(F154:F155)</f>
        <v>0</v>
      </c>
      <c r="G152" s="56">
        <f t="shared" ref="G152:H152" si="35">SUM(G154:G155)</f>
        <v>0</v>
      </c>
      <c r="H152" s="56">
        <f t="shared" si="35"/>
        <v>0</v>
      </c>
      <c r="I152" s="56"/>
    </row>
    <row r="153" spans="1:9" s="24" customFormat="1" hidden="1">
      <c r="A153" s="21" t="s">
        <v>73</v>
      </c>
      <c r="B153" s="9" t="s">
        <v>5</v>
      </c>
      <c r="C153" s="9" t="s">
        <v>5</v>
      </c>
      <c r="D153" s="9" t="s">
        <v>5</v>
      </c>
      <c r="E153" s="9" t="s">
        <v>5</v>
      </c>
      <c r="F153" s="6" t="s">
        <v>5</v>
      </c>
      <c r="G153" s="6" t="s">
        <v>5</v>
      </c>
      <c r="H153" s="6" t="s">
        <v>5</v>
      </c>
      <c r="I153" s="6" t="s">
        <v>5</v>
      </c>
    </row>
    <row r="154" spans="1:9" s="24" customFormat="1" ht="61.5" hidden="1" customHeight="1">
      <c r="A154" s="57" t="s">
        <v>171</v>
      </c>
      <c r="B154" s="15" t="s">
        <v>301</v>
      </c>
      <c r="C154" s="17"/>
      <c r="D154" s="17" t="s">
        <v>172</v>
      </c>
      <c r="E154" s="17"/>
      <c r="F154" s="69"/>
      <c r="G154" s="69"/>
      <c r="H154" s="69"/>
      <c r="I154" s="69"/>
    </row>
    <row r="155" spans="1:9" s="24" customFormat="1" ht="63.75" hidden="1">
      <c r="A155" s="54" t="s">
        <v>249</v>
      </c>
      <c r="B155" s="15" t="s">
        <v>302</v>
      </c>
      <c r="C155" s="17"/>
      <c r="D155" s="17" t="s">
        <v>173</v>
      </c>
      <c r="E155" s="17"/>
      <c r="F155" s="69"/>
      <c r="G155" s="69"/>
      <c r="H155" s="69"/>
      <c r="I155" s="69"/>
    </row>
    <row r="156" spans="1:9" s="22" customFormat="1" hidden="1">
      <c r="A156" s="23" t="s">
        <v>32</v>
      </c>
      <c r="B156" s="13" t="s">
        <v>174</v>
      </c>
      <c r="C156" s="14"/>
      <c r="D156" s="14"/>
      <c r="E156" s="14"/>
      <c r="F156" s="56"/>
      <c r="G156" s="56"/>
      <c r="H156" s="56"/>
      <c r="I156" s="56"/>
    </row>
    <row r="157" spans="1:9" s="22" customFormat="1" hidden="1">
      <c r="A157" s="23" t="s">
        <v>32</v>
      </c>
      <c r="B157" s="13" t="s">
        <v>303</v>
      </c>
      <c r="C157" s="14"/>
      <c r="D157" s="14"/>
      <c r="E157" s="14"/>
      <c r="F157" s="56"/>
      <c r="G157" s="56"/>
      <c r="H157" s="56"/>
      <c r="I157" s="56"/>
    </row>
    <row r="158" spans="1:9" s="7" customFormat="1">
      <c r="A158" s="28" t="s">
        <v>333</v>
      </c>
      <c r="B158" s="27" t="s">
        <v>175</v>
      </c>
      <c r="C158" s="28"/>
      <c r="D158" s="27">
        <v>100</v>
      </c>
      <c r="E158" s="14" t="s">
        <v>5</v>
      </c>
      <c r="F158" s="56">
        <f>SUM(F160:F162)</f>
        <v>-2700000</v>
      </c>
      <c r="G158" s="56">
        <f t="shared" ref="G158:H158" si="36">SUM(G160:G162)</f>
        <v>-2700000</v>
      </c>
      <c r="H158" s="56">
        <f t="shared" si="36"/>
        <v>-2700000</v>
      </c>
      <c r="I158" s="56"/>
    </row>
    <row r="159" spans="1:9" ht="16.5" customHeight="1">
      <c r="A159" s="29" t="s">
        <v>73</v>
      </c>
      <c r="B159" s="9" t="s">
        <v>5</v>
      </c>
      <c r="C159" s="9" t="s">
        <v>5</v>
      </c>
      <c r="D159" s="9" t="s">
        <v>5</v>
      </c>
      <c r="E159" s="9" t="s">
        <v>5</v>
      </c>
      <c r="F159" s="6" t="s">
        <v>5</v>
      </c>
      <c r="G159" s="6" t="s">
        <v>5</v>
      </c>
      <c r="H159" s="6" t="s">
        <v>5</v>
      </c>
      <c r="I159" s="6" t="s">
        <v>5</v>
      </c>
    </row>
    <row r="160" spans="1:9" s="19" customFormat="1" ht="16.5" customHeight="1">
      <c r="A160" s="30" t="s">
        <v>257</v>
      </c>
      <c r="B160" s="55" t="s">
        <v>353</v>
      </c>
      <c r="C160" s="30"/>
      <c r="D160" s="83">
        <v>180</v>
      </c>
      <c r="E160" s="17" t="s">
        <v>5</v>
      </c>
      <c r="F160" s="69">
        <v>-100000</v>
      </c>
      <c r="G160" s="69">
        <v>-100000</v>
      </c>
      <c r="H160" s="69">
        <v>-100000</v>
      </c>
      <c r="I160" s="69"/>
    </row>
    <row r="161" spans="1:144" s="19" customFormat="1" ht="16.5" customHeight="1">
      <c r="A161" s="30" t="s">
        <v>258</v>
      </c>
      <c r="B161" s="55" t="s">
        <v>176</v>
      </c>
      <c r="C161" s="30"/>
      <c r="D161" s="83">
        <v>180</v>
      </c>
      <c r="E161" s="17" t="s">
        <v>5</v>
      </c>
      <c r="F161" s="69">
        <v>-2600000</v>
      </c>
      <c r="G161" s="69">
        <v>-2600000</v>
      </c>
      <c r="H161" s="69">
        <v>-2600000</v>
      </c>
      <c r="I161" s="69"/>
    </row>
    <row r="162" spans="1:144" s="19" customFormat="1" ht="16.5" customHeight="1">
      <c r="A162" s="30" t="s">
        <v>259</v>
      </c>
      <c r="B162" s="55" t="s">
        <v>177</v>
      </c>
      <c r="C162" s="30"/>
      <c r="D162" s="83"/>
      <c r="E162" s="17" t="s">
        <v>5</v>
      </c>
      <c r="F162" s="69"/>
      <c r="G162" s="69"/>
      <c r="H162" s="69"/>
      <c r="I162" s="69"/>
    </row>
    <row r="163" spans="1:144" s="7" customFormat="1" ht="16.5" customHeight="1">
      <c r="A163" s="28" t="s">
        <v>260</v>
      </c>
      <c r="B163" s="27" t="s">
        <v>178</v>
      </c>
      <c r="C163" s="28"/>
      <c r="D163" s="14" t="s">
        <v>5</v>
      </c>
      <c r="E163" s="14" t="s">
        <v>5</v>
      </c>
      <c r="F163" s="56">
        <f>SUM(F165:F166)</f>
        <v>0</v>
      </c>
      <c r="G163" s="56">
        <f t="shared" ref="G163:H163" si="37">SUM(G165:G166)</f>
        <v>0</v>
      </c>
      <c r="H163" s="56">
        <f t="shared" si="37"/>
        <v>0</v>
      </c>
      <c r="I163" s="56"/>
    </row>
    <row r="164" spans="1:144" ht="16.5" customHeight="1">
      <c r="A164" s="29" t="s">
        <v>28</v>
      </c>
      <c r="B164" s="9" t="s">
        <v>5</v>
      </c>
      <c r="C164" s="9" t="s">
        <v>5</v>
      </c>
      <c r="D164" s="9" t="s">
        <v>5</v>
      </c>
      <c r="E164" s="9" t="s">
        <v>5</v>
      </c>
      <c r="F164" s="6" t="s">
        <v>5</v>
      </c>
      <c r="G164" s="6" t="s">
        <v>5</v>
      </c>
      <c r="H164" s="6" t="s">
        <v>5</v>
      </c>
      <c r="I164" s="6" t="s">
        <v>5</v>
      </c>
    </row>
    <row r="165" spans="1:144" s="78" customFormat="1" ht="16.5" customHeight="1">
      <c r="A165" s="31" t="s">
        <v>179</v>
      </c>
      <c r="B165" s="55" t="s">
        <v>180</v>
      </c>
      <c r="C165" s="30"/>
      <c r="D165" s="55">
        <v>610</v>
      </c>
      <c r="E165" s="17" t="s">
        <v>5</v>
      </c>
      <c r="F165" s="69"/>
      <c r="G165" s="69"/>
      <c r="H165" s="69"/>
      <c r="I165" s="69"/>
    </row>
    <row r="166" spans="1:144" ht="16.5" customHeight="1">
      <c r="A166" s="54" t="s">
        <v>32</v>
      </c>
      <c r="B166" s="10"/>
      <c r="C166" s="17"/>
      <c r="D166" s="17"/>
      <c r="E166" s="17"/>
      <c r="F166" s="69"/>
      <c r="G166" s="69"/>
      <c r="H166" s="69"/>
      <c r="I166" s="69"/>
    </row>
    <row r="167" spans="1:144" s="168" customFormat="1" ht="14.25" customHeight="1">
      <c r="A167" s="24"/>
      <c r="B167" s="58"/>
      <c r="C167" s="24"/>
      <c r="D167" s="24"/>
      <c r="E167" s="24"/>
      <c r="F167" s="126">
        <f>F8+F10-F56+F158</f>
        <v>2.9802322387695313E-8</v>
      </c>
      <c r="G167" s="126">
        <f>G8+G10-G56+G158</f>
        <v>0</v>
      </c>
      <c r="H167" s="126">
        <f>H8+H10-H56+H158</f>
        <v>0</v>
      </c>
      <c r="I167" s="24"/>
    </row>
    <row r="168" spans="1:144" s="168" customFormat="1" ht="12.75" customHeight="1">
      <c r="A168" s="168" t="s">
        <v>432</v>
      </c>
      <c r="F168" s="125"/>
    </row>
    <row r="169" spans="1:144" s="168" customFormat="1" ht="12.75" customHeight="1">
      <c r="A169" s="168" t="s">
        <v>433</v>
      </c>
    </row>
    <row r="170" spans="1:144" s="168" customFormat="1" ht="12.75" customHeight="1">
      <c r="A170" s="168" t="s">
        <v>334</v>
      </c>
    </row>
    <row r="171" spans="1:144" s="168" customFormat="1" ht="12.75" customHeight="1">
      <c r="A171" s="167" t="s">
        <v>434</v>
      </c>
      <c r="B171" s="167"/>
      <c r="C171" s="167"/>
      <c r="D171" s="167"/>
      <c r="E171" s="167"/>
      <c r="F171" s="167"/>
      <c r="G171" s="167"/>
      <c r="H171" s="167"/>
      <c r="I171" s="167"/>
    </row>
    <row r="172" spans="1:144" s="168" customFormat="1" ht="12.75" customHeight="1">
      <c r="A172" s="210" t="s">
        <v>435</v>
      </c>
      <c r="B172" s="210"/>
      <c r="C172" s="210"/>
      <c r="D172" s="210"/>
      <c r="E172" s="210"/>
      <c r="F172" s="210"/>
      <c r="G172" s="210"/>
      <c r="H172" s="210"/>
      <c r="I172" s="210"/>
      <c r="J172" s="130"/>
      <c r="K172" s="130"/>
      <c r="L172" s="130"/>
      <c r="M172" s="130"/>
      <c r="N172" s="130"/>
      <c r="O172" s="130"/>
      <c r="P172" s="130"/>
      <c r="Q172" s="130"/>
      <c r="R172" s="130"/>
      <c r="S172" s="130"/>
      <c r="T172" s="130"/>
      <c r="U172" s="130"/>
      <c r="V172" s="130"/>
      <c r="W172" s="130"/>
      <c r="X172" s="130"/>
      <c r="Y172" s="130"/>
      <c r="Z172" s="130"/>
      <c r="AA172" s="130"/>
      <c r="AB172" s="130"/>
      <c r="AC172" s="130"/>
      <c r="AD172" s="130"/>
      <c r="AE172" s="130"/>
      <c r="AF172" s="130"/>
      <c r="AG172" s="130"/>
      <c r="AH172" s="130"/>
      <c r="AI172" s="130"/>
      <c r="AJ172" s="130"/>
      <c r="AK172" s="130"/>
      <c r="AL172" s="130"/>
      <c r="AM172" s="130"/>
      <c r="AN172" s="130"/>
      <c r="AO172" s="130"/>
      <c r="AP172" s="130"/>
      <c r="AQ172" s="130"/>
      <c r="AR172" s="130"/>
      <c r="AS172" s="130"/>
      <c r="AT172" s="130"/>
      <c r="AU172" s="130"/>
      <c r="AV172" s="130"/>
      <c r="AW172" s="130"/>
      <c r="AX172" s="130"/>
      <c r="AY172" s="130"/>
      <c r="AZ172" s="130"/>
      <c r="BA172" s="130"/>
      <c r="BB172" s="130"/>
      <c r="BC172" s="130"/>
      <c r="BD172" s="130"/>
      <c r="BE172" s="130"/>
      <c r="BF172" s="130"/>
      <c r="BG172" s="130"/>
      <c r="BH172" s="130"/>
      <c r="BI172" s="130"/>
      <c r="BJ172" s="130"/>
      <c r="BK172" s="130"/>
      <c r="BL172" s="130"/>
      <c r="BM172" s="130"/>
      <c r="BN172" s="130"/>
      <c r="BO172" s="130"/>
      <c r="BP172" s="130"/>
      <c r="BQ172" s="130"/>
      <c r="BR172" s="130"/>
      <c r="BS172" s="130"/>
      <c r="BT172" s="130"/>
      <c r="BU172" s="130"/>
      <c r="BV172" s="130"/>
      <c r="BW172" s="130"/>
      <c r="BX172" s="130"/>
      <c r="BY172" s="130"/>
      <c r="BZ172" s="130"/>
      <c r="CA172" s="130"/>
      <c r="CB172" s="130"/>
      <c r="CC172" s="130"/>
      <c r="CD172" s="130"/>
      <c r="CE172" s="130"/>
      <c r="CF172" s="130"/>
      <c r="CG172" s="130"/>
      <c r="CH172" s="130"/>
      <c r="CI172" s="130"/>
      <c r="CJ172" s="130"/>
      <c r="CK172" s="130"/>
      <c r="CL172" s="130"/>
      <c r="CM172" s="130"/>
      <c r="CN172" s="130"/>
      <c r="CO172" s="130"/>
      <c r="CP172" s="130"/>
      <c r="CQ172" s="130"/>
      <c r="CR172" s="130"/>
      <c r="CS172" s="130"/>
      <c r="CT172" s="130"/>
      <c r="CU172" s="130"/>
      <c r="CV172" s="130"/>
      <c r="CW172" s="130"/>
      <c r="CX172" s="130"/>
      <c r="CY172" s="130"/>
      <c r="CZ172" s="130"/>
      <c r="DA172" s="130"/>
      <c r="DB172" s="130"/>
      <c r="DC172" s="130"/>
      <c r="DD172" s="130"/>
      <c r="DE172" s="130"/>
      <c r="DF172" s="130"/>
      <c r="DG172" s="130"/>
      <c r="DH172" s="130"/>
      <c r="DI172" s="130"/>
      <c r="DJ172" s="130"/>
      <c r="DK172" s="130"/>
      <c r="DL172" s="130"/>
      <c r="DM172" s="130"/>
      <c r="DN172" s="130"/>
      <c r="DO172" s="130"/>
      <c r="DP172" s="130"/>
      <c r="DQ172" s="130"/>
      <c r="DR172" s="130"/>
      <c r="DS172" s="130"/>
      <c r="DT172" s="130"/>
      <c r="DU172" s="130"/>
      <c r="DV172" s="130"/>
      <c r="DW172" s="130"/>
      <c r="DX172" s="130"/>
      <c r="DY172" s="130"/>
      <c r="DZ172" s="130"/>
      <c r="EA172" s="130"/>
      <c r="EB172" s="130"/>
      <c r="EC172" s="130"/>
      <c r="ED172" s="130"/>
      <c r="EE172" s="130"/>
      <c r="EF172" s="130"/>
      <c r="EG172" s="130"/>
      <c r="EH172" s="130"/>
      <c r="EI172" s="130"/>
      <c r="EJ172" s="130"/>
      <c r="EK172" s="130"/>
      <c r="EL172" s="130"/>
      <c r="EM172" s="130"/>
      <c r="EN172" s="130"/>
    </row>
    <row r="173" spans="1:144" s="168" customFormat="1" ht="26.45" customHeight="1">
      <c r="A173" s="207" t="s">
        <v>436</v>
      </c>
      <c r="B173" s="207"/>
      <c r="C173" s="207"/>
      <c r="D173" s="207"/>
      <c r="E173" s="207"/>
      <c r="F173" s="207"/>
      <c r="G173" s="207"/>
      <c r="H173" s="207"/>
      <c r="I173" s="207"/>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30"/>
      <c r="AM173" s="130"/>
      <c r="AN173" s="130"/>
      <c r="AO173" s="130"/>
      <c r="AP173" s="130"/>
      <c r="AQ173" s="130"/>
      <c r="AR173" s="130"/>
      <c r="AS173" s="130"/>
      <c r="AT173" s="130"/>
      <c r="AU173" s="130"/>
      <c r="AV173" s="130"/>
      <c r="AW173" s="130"/>
      <c r="AX173" s="130"/>
      <c r="AY173" s="130"/>
      <c r="AZ173" s="130"/>
      <c r="BA173" s="130"/>
      <c r="BB173" s="130"/>
      <c r="BC173" s="130"/>
      <c r="BD173" s="130"/>
      <c r="BE173" s="130"/>
      <c r="BF173" s="130"/>
      <c r="BG173" s="130"/>
      <c r="BH173" s="130"/>
      <c r="BI173" s="130"/>
      <c r="BJ173" s="130"/>
      <c r="BK173" s="130"/>
      <c r="BL173" s="130"/>
      <c r="BM173" s="130"/>
      <c r="BN173" s="130"/>
      <c r="BO173" s="130"/>
      <c r="BP173" s="130"/>
      <c r="BQ173" s="130"/>
      <c r="BR173" s="130"/>
      <c r="BS173" s="130"/>
      <c r="BT173" s="130"/>
      <c r="BU173" s="130"/>
      <c r="BV173" s="130"/>
      <c r="BW173" s="130"/>
      <c r="BX173" s="130"/>
      <c r="BY173" s="130"/>
      <c r="BZ173" s="130"/>
      <c r="CA173" s="130"/>
      <c r="CB173" s="130"/>
      <c r="CC173" s="130"/>
      <c r="CD173" s="130"/>
      <c r="CE173" s="130"/>
      <c r="CF173" s="130"/>
      <c r="CG173" s="130"/>
      <c r="CH173" s="130"/>
      <c r="CI173" s="130"/>
      <c r="CJ173" s="130"/>
      <c r="CK173" s="130"/>
      <c r="CL173" s="130"/>
      <c r="CM173" s="130"/>
      <c r="CN173" s="130"/>
      <c r="CO173" s="130"/>
      <c r="CP173" s="130"/>
      <c r="CQ173" s="130"/>
      <c r="CR173" s="130"/>
      <c r="CS173" s="130"/>
      <c r="CT173" s="130"/>
      <c r="CU173" s="130"/>
      <c r="CV173" s="130"/>
      <c r="CW173" s="130"/>
      <c r="CX173" s="130"/>
      <c r="CY173" s="130"/>
      <c r="CZ173" s="130"/>
      <c r="DA173" s="130"/>
      <c r="DB173" s="130"/>
      <c r="DC173" s="130"/>
      <c r="DD173" s="130"/>
      <c r="DE173" s="130"/>
      <c r="DF173" s="130"/>
      <c r="DG173" s="130"/>
      <c r="DH173" s="130"/>
      <c r="DI173" s="130"/>
      <c r="DJ173" s="130"/>
      <c r="DK173" s="130"/>
      <c r="DL173" s="130"/>
      <c r="DM173" s="130"/>
      <c r="DN173" s="130"/>
      <c r="DO173" s="130"/>
      <c r="DP173" s="130"/>
      <c r="DQ173" s="130"/>
      <c r="DR173" s="130"/>
      <c r="DS173" s="130"/>
      <c r="DT173" s="130"/>
      <c r="DU173" s="130"/>
      <c r="DV173" s="130"/>
      <c r="DW173" s="130"/>
      <c r="DX173" s="130"/>
      <c r="DY173" s="130"/>
      <c r="DZ173" s="130"/>
      <c r="EA173" s="130"/>
      <c r="EB173" s="130"/>
      <c r="EC173" s="130"/>
      <c r="ED173" s="130"/>
      <c r="EE173" s="130"/>
      <c r="EF173" s="130"/>
      <c r="EG173" s="130"/>
      <c r="EH173" s="130"/>
    </row>
    <row r="174" spans="1:144" s="168" customFormat="1" ht="15" customHeight="1">
      <c r="A174" s="168" t="s">
        <v>437</v>
      </c>
      <c r="J174" s="130"/>
      <c r="K174" s="130"/>
      <c r="L174" s="130"/>
      <c r="M174" s="130"/>
      <c r="N174" s="130"/>
      <c r="O174" s="130"/>
      <c r="P174" s="130"/>
      <c r="Q174" s="130"/>
      <c r="R174" s="130"/>
      <c r="S174" s="130"/>
      <c r="T174" s="130"/>
      <c r="U174" s="130"/>
      <c r="V174" s="130"/>
      <c r="W174" s="130"/>
      <c r="X174" s="130"/>
      <c r="Y174" s="130"/>
      <c r="Z174" s="130"/>
      <c r="AA174" s="130"/>
      <c r="AB174" s="130"/>
      <c r="AC174" s="130"/>
      <c r="AD174" s="130"/>
      <c r="AE174" s="130"/>
      <c r="AF174" s="130"/>
      <c r="AG174" s="130"/>
      <c r="AH174" s="130"/>
      <c r="AI174" s="130"/>
      <c r="AJ174" s="130"/>
      <c r="AK174" s="130"/>
      <c r="AL174" s="130"/>
      <c r="AM174" s="130"/>
      <c r="AN174" s="130"/>
      <c r="AO174" s="130"/>
      <c r="AP174" s="130"/>
      <c r="AQ174" s="130"/>
      <c r="AR174" s="130"/>
      <c r="AS174" s="130"/>
      <c r="AT174" s="130"/>
      <c r="AU174" s="130"/>
      <c r="AV174" s="130"/>
      <c r="AW174" s="130"/>
      <c r="AX174" s="130"/>
      <c r="AY174" s="130"/>
      <c r="AZ174" s="130"/>
      <c r="BA174" s="130"/>
      <c r="BB174" s="130"/>
      <c r="BC174" s="130"/>
      <c r="BD174" s="130"/>
      <c r="BE174" s="130"/>
      <c r="BF174" s="130"/>
      <c r="BG174" s="130"/>
      <c r="BH174" s="130"/>
      <c r="BI174" s="130"/>
      <c r="BJ174" s="130"/>
      <c r="BK174" s="130"/>
      <c r="BL174" s="130"/>
      <c r="BM174" s="130"/>
      <c r="BN174" s="130"/>
      <c r="BO174" s="130"/>
      <c r="BP174" s="130"/>
      <c r="BQ174" s="130"/>
      <c r="BR174" s="130"/>
      <c r="BS174" s="130"/>
      <c r="BT174" s="130"/>
      <c r="BU174" s="130"/>
      <c r="BV174" s="130"/>
      <c r="BW174" s="130"/>
      <c r="BX174" s="130"/>
      <c r="BY174" s="130"/>
      <c r="BZ174" s="130"/>
      <c r="CA174" s="130"/>
      <c r="CB174" s="130"/>
      <c r="CC174" s="130"/>
      <c r="CD174" s="130"/>
      <c r="CE174" s="130"/>
      <c r="CF174" s="130"/>
      <c r="CG174" s="130"/>
      <c r="CH174" s="130"/>
      <c r="CI174" s="130"/>
      <c r="CJ174" s="130"/>
      <c r="CK174" s="130"/>
      <c r="CL174" s="130"/>
      <c r="CM174" s="130"/>
      <c r="CN174" s="130"/>
      <c r="CO174" s="130"/>
      <c r="CP174" s="130"/>
      <c r="CQ174" s="130"/>
      <c r="CR174" s="130"/>
      <c r="CS174" s="130"/>
      <c r="CT174" s="130"/>
      <c r="CU174" s="130"/>
      <c r="CV174" s="130"/>
      <c r="CW174" s="130"/>
      <c r="CX174" s="130"/>
      <c r="CY174" s="130"/>
      <c r="CZ174" s="130"/>
      <c r="DA174" s="130"/>
      <c r="DB174" s="130"/>
      <c r="DC174" s="130"/>
      <c r="DD174" s="130"/>
      <c r="DE174" s="130"/>
      <c r="DF174" s="130"/>
      <c r="DG174" s="130"/>
      <c r="DH174" s="130"/>
      <c r="DI174" s="130"/>
      <c r="DJ174" s="130"/>
      <c r="DK174" s="130"/>
      <c r="DL174" s="130"/>
      <c r="DM174" s="130"/>
      <c r="DN174" s="130"/>
      <c r="DO174" s="130"/>
      <c r="DP174" s="130"/>
      <c r="DQ174" s="130"/>
      <c r="DR174" s="130"/>
      <c r="DS174" s="130"/>
      <c r="DT174" s="130"/>
      <c r="DU174" s="130"/>
      <c r="DV174" s="130"/>
      <c r="DW174" s="130"/>
      <c r="DX174" s="130"/>
      <c r="DY174" s="130"/>
      <c r="DZ174" s="130"/>
      <c r="EA174" s="130"/>
      <c r="EB174" s="130"/>
      <c r="EC174" s="130"/>
      <c r="ED174" s="130"/>
      <c r="EE174" s="130"/>
      <c r="EF174" s="130"/>
      <c r="EG174" s="130"/>
      <c r="EH174" s="130"/>
      <c r="EI174" s="130"/>
      <c r="EJ174" s="130"/>
      <c r="EK174" s="130"/>
      <c r="EL174" s="130"/>
      <c r="EM174" s="130"/>
      <c r="EN174" s="130"/>
    </row>
    <row r="175" spans="1:144" s="168" customFormat="1" ht="35.25" customHeight="1">
      <c r="A175" s="207" t="s">
        <v>438</v>
      </c>
      <c r="B175" s="207"/>
      <c r="C175" s="207"/>
      <c r="D175" s="207"/>
      <c r="E175" s="207"/>
      <c r="F175" s="207"/>
      <c r="G175" s="207"/>
      <c r="H175" s="207"/>
      <c r="I175" s="207"/>
      <c r="J175" s="130"/>
      <c r="K175" s="130"/>
      <c r="L175" s="130"/>
      <c r="M175" s="130"/>
      <c r="N175" s="130"/>
      <c r="O175" s="130"/>
      <c r="P175" s="130"/>
      <c r="Q175" s="130"/>
      <c r="R175" s="130"/>
      <c r="S175" s="130"/>
      <c r="T175" s="130"/>
      <c r="U175" s="130"/>
      <c r="V175" s="130"/>
      <c r="W175" s="130"/>
      <c r="X175" s="130"/>
      <c r="Y175" s="130"/>
      <c r="Z175" s="130"/>
      <c r="AA175" s="130"/>
      <c r="AB175" s="130"/>
      <c r="AC175" s="130"/>
      <c r="AD175" s="130"/>
      <c r="AE175" s="130"/>
      <c r="AF175" s="130"/>
      <c r="AG175" s="130"/>
      <c r="AH175" s="130"/>
      <c r="AI175" s="130"/>
      <c r="AJ175" s="130"/>
      <c r="AK175" s="130"/>
      <c r="AL175" s="130"/>
      <c r="AM175" s="130"/>
      <c r="AN175" s="130"/>
      <c r="AO175" s="130"/>
      <c r="AP175" s="130"/>
      <c r="AQ175" s="130"/>
      <c r="AR175" s="130"/>
      <c r="AS175" s="130"/>
      <c r="AT175" s="130"/>
      <c r="AU175" s="130"/>
      <c r="AV175" s="130"/>
      <c r="AW175" s="130"/>
      <c r="AX175" s="130"/>
      <c r="AY175" s="130"/>
      <c r="AZ175" s="130"/>
      <c r="BA175" s="130"/>
      <c r="BB175" s="130"/>
      <c r="BC175" s="130"/>
      <c r="BD175" s="130"/>
      <c r="BE175" s="130"/>
      <c r="BF175" s="130"/>
      <c r="BG175" s="130"/>
      <c r="BH175" s="130"/>
      <c r="BI175" s="130"/>
      <c r="BJ175" s="130"/>
      <c r="BK175" s="130"/>
      <c r="BL175" s="130"/>
      <c r="BM175" s="130"/>
      <c r="BN175" s="130"/>
      <c r="BO175" s="130"/>
      <c r="BP175" s="130"/>
      <c r="BQ175" s="130"/>
      <c r="BR175" s="130"/>
      <c r="BS175" s="130"/>
      <c r="BT175" s="130"/>
      <c r="BU175" s="130"/>
      <c r="BV175" s="130"/>
      <c r="BW175" s="130"/>
      <c r="BX175" s="130"/>
      <c r="BY175" s="130"/>
      <c r="BZ175" s="130"/>
      <c r="CA175" s="130"/>
      <c r="CB175" s="130"/>
      <c r="CC175" s="130"/>
      <c r="CD175" s="130"/>
      <c r="CE175" s="130"/>
      <c r="CF175" s="130"/>
      <c r="CG175" s="130"/>
      <c r="CH175" s="130"/>
      <c r="CI175" s="130"/>
      <c r="CJ175" s="130"/>
      <c r="CK175" s="130"/>
      <c r="CL175" s="130"/>
      <c r="CM175" s="130"/>
      <c r="CN175" s="130"/>
      <c r="CO175" s="130"/>
      <c r="CP175" s="130"/>
      <c r="CQ175" s="130"/>
      <c r="CR175" s="130"/>
      <c r="CS175" s="130"/>
      <c r="CT175" s="130"/>
      <c r="CU175" s="130"/>
      <c r="CV175" s="130"/>
      <c r="CW175" s="130"/>
      <c r="CX175" s="130"/>
      <c r="CY175" s="130"/>
      <c r="CZ175" s="130"/>
      <c r="DA175" s="130"/>
      <c r="DB175" s="130"/>
      <c r="DC175" s="130"/>
      <c r="DD175" s="130"/>
      <c r="DE175" s="130"/>
      <c r="DF175" s="130"/>
      <c r="DG175" s="130"/>
      <c r="DH175" s="130"/>
      <c r="DI175" s="130"/>
      <c r="DJ175" s="130"/>
      <c r="DK175" s="130"/>
      <c r="DL175" s="130"/>
      <c r="DM175" s="130"/>
      <c r="DN175" s="130"/>
      <c r="DO175" s="130"/>
      <c r="DP175" s="130"/>
      <c r="DQ175" s="130"/>
      <c r="DR175" s="130"/>
      <c r="DS175" s="130"/>
      <c r="DT175" s="130"/>
      <c r="DU175" s="130"/>
      <c r="DV175" s="130"/>
      <c r="DW175" s="130"/>
      <c r="DX175" s="130"/>
      <c r="DY175" s="130"/>
      <c r="DZ175" s="130"/>
      <c r="EA175" s="130"/>
      <c r="EB175" s="130"/>
      <c r="EC175" s="130"/>
      <c r="ED175" s="130"/>
      <c r="EE175" s="130"/>
      <c r="EF175" s="130"/>
      <c r="EG175" s="130"/>
      <c r="EH175" s="130"/>
      <c r="EI175" s="130"/>
      <c r="EJ175" s="130"/>
      <c r="EK175" s="130"/>
      <c r="EL175" s="130"/>
      <c r="EM175" s="130"/>
      <c r="EN175" s="130"/>
    </row>
    <row r="176" spans="1:144" s="168" customFormat="1" ht="24.6" customHeight="1">
      <c r="A176" s="207" t="s">
        <v>439</v>
      </c>
      <c r="B176" s="207"/>
      <c r="C176" s="207"/>
      <c r="D176" s="207"/>
      <c r="E176" s="207"/>
      <c r="F176" s="207"/>
      <c r="G176" s="207"/>
      <c r="H176" s="207"/>
      <c r="I176" s="207"/>
      <c r="J176" s="130"/>
      <c r="K176" s="130"/>
      <c r="L176" s="130"/>
      <c r="M176" s="130"/>
      <c r="N176" s="130"/>
      <c r="O176" s="130"/>
      <c r="P176" s="130"/>
      <c r="Q176" s="130"/>
      <c r="R176" s="130"/>
      <c r="S176" s="130"/>
      <c r="T176" s="130"/>
      <c r="U176" s="130"/>
      <c r="V176" s="130"/>
      <c r="W176" s="130"/>
      <c r="X176" s="130"/>
      <c r="Y176" s="130"/>
      <c r="Z176" s="130"/>
      <c r="AA176" s="130"/>
      <c r="AB176" s="130"/>
      <c r="AC176" s="130"/>
      <c r="AD176" s="130"/>
      <c r="AE176" s="130"/>
      <c r="AF176" s="130"/>
      <c r="AG176" s="130"/>
      <c r="AH176" s="130"/>
      <c r="AI176" s="130"/>
      <c r="AJ176" s="130"/>
      <c r="AK176" s="130"/>
      <c r="AL176" s="130"/>
      <c r="AM176" s="130"/>
      <c r="AN176" s="130"/>
      <c r="AO176" s="130"/>
      <c r="AP176" s="130"/>
      <c r="AQ176" s="130"/>
      <c r="AR176" s="130"/>
      <c r="AS176" s="130"/>
      <c r="AT176" s="130"/>
      <c r="AU176" s="130"/>
      <c r="AV176" s="130"/>
      <c r="AW176" s="130"/>
      <c r="AX176" s="130"/>
      <c r="AY176" s="130"/>
      <c r="AZ176" s="130"/>
      <c r="BA176" s="130"/>
      <c r="BB176" s="130"/>
      <c r="BC176" s="130"/>
      <c r="BD176" s="130"/>
      <c r="BE176" s="130"/>
      <c r="BF176" s="130"/>
      <c r="BG176" s="130"/>
      <c r="BH176" s="130"/>
      <c r="BI176" s="130"/>
      <c r="BJ176" s="130"/>
      <c r="BK176" s="130"/>
      <c r="BL176" s="130"/>
      <c r="BM176" s="130"/>
      <c r="BN176" s="130"/>
      <c r="BO176" s="130"/>
      <c r="BP176" s="130"/>
      <c r="BQ176" s="130"/>
      <c r="BR176" s="130"/>
      <c r="BS176" s="130"/>
      <c r="BT176" s="130"/>
      <c r="BU176" s="130"/>
      <c r="BV176" s="130"/>
      <c r="BW176" s="130"/>
      <c r="BX176" s="130"/>
      <c r="BY176" s="130"/>
      <c r="BZ176" s="130"/>
      <c r="CA176" s="130"/>
      <c r="CB176" s="130"/>
      <c r="CC176" s="130"/>
      <c r="CD176" s="130"/>
      <c r="CE176" s="130"/>
      <c r="CF176" s="130"/>
      <c r="CG176" s="130"/>
      <c r="CH176" s="130"/>
      <c r="CI176" s="130"/>
      <c r="CJ176" s="130"/>
      <c r="CK176" s="130"/>
      <c r="CL176" s="130"/>
      <c r="CM176" s="130"/>
      <c r="CN176" s="130"/>
      <c r="CO176" s="130"/>
      <c r="CP176" s="130"/>
      <c r="CQ176" s="130"/>
      <c r="CR176" s="130"/>
      <c r="CS176" s="130"/>
      <c r="CT176" s="130"/>
      <c r="CU176" s="130"/>
      <c r="CV176" s="130"/>
      <c r="CW176" s="130"/>
      <c r="CX176" s="130"/>
      <c r="CY176" s="130"/>
      <c r="CZ176" s="130"/>
      <c r="DA176" s="130"/>
      <c r="DB176" s="130"/>
      <c r="DC176" s="130"/>
      <c r="DD176" s="130"/>
      <c r="DE176" s="130"/>
      <c r="DF176" s="130"/>
      <c r="DG176" s="130"/>
      <c r="DH176" s="130"/>
      <c r="DI176" s="130"/>
      <c r="DJ176" s="130"/>
      <c r="DK176" s="130"/>
      <c r="DL176" s="130"/>
      <c r="DM176" s="130"/>
      <c r="DN176" s="130"/>
      <c r="DO176" s="130"/>
      <c r="DP176" s="130"/>
      <c r="DQ176" s="130"/>
      <c r="DR176" s="130"/>
      <c r="DS176" s="130"/>
      <c r="DT176" s="130"/>
      <c r="DU176" s="130"/>
      <c r="DV176" s="130"/>
      <c r="DW176" s="130"/>
      <c r="DX176" s="130"/>
      <c r="DY176" s="130"/>
      <c r="DZ176" s="130"/>
      <c r="EA176" s="130"/>
      <c r="EB176" s="130"/>
      <c r="EC176" s="130"/>
      <c r="ED176" s="130"/>
      <c r="EE176" s="130"/>
      <c r="EF176" s="130"/>
      <c r="EG176" s="130"/>
      <c r="EH176" s="130"/>
      <c r="EI176" s="130"/>
      <c r="EJ176" s="130"/>
      <c r="EK176" s="130"/>
      <c r="EL176" s="130"/>
      <c r="EM176" s="130"/>
      <c r="EN176" s="130"/>
    </row>
    <row r="177" spans="1:144" s="168" customFormat="1" ht="51" customHeight="1">
      <c r="A177" s="207" t="s">
        <v>440</v>
      </c>
      <c r="B177" s="207"/>
      <c r="C177" s="207"/>
      <c r="D177" s="207"/>
      <c r="E177" s="207"/>
      <c r="F177" s="207"/>
      <c r="G177" s="207"/>
      <c r="H177" s="207"/>
      <c r="I177" s="207"/>
      <c r="J177" s="130"/>
      <c r="K177" s="130"/>
      <c r="L177" s="130"/>
      <c r="M177" s="130"/>
      <c r="N177" s="130"/>
      <c r="O177" s="130"/>
      <c r="P177" s="130"/>
      <c r="Q177" s="130"/>
      <c r="R177" s="130"/>
      <c r="S177" s="130"/>
      <c r="T177" s="130"/>
      <c r="U177" s="130"/>
      <c r="V177" s="130"/>
      <c r="W177" s="130"/>
      <c r="X177" s="130"/>
      <c r="Y177" s="130"/>
      <c r="Z177" s="130"/>
      <c r="AA177" s="130"/>
      <c r="AB177" s="130"/>
      <c r="AC177" s="130"/>
      <c r="AD177" s="130"/>
      <c r="AE177" s="130"/>
      <c r="AF177" s="130"/>
      <c r="AG177" s="130"/>
      <c r="AH177" s="130"/>
      <c r="AI177" s="130"/>
      <c r="AJ177" s="130"/>
      <c r="AK177" s="130"/>
      <c r="AL177" s="130"/>
      <c r="AM177" s="130"/>
      <c r="AN177" s="130"/>
      <c r="AO177" s="130"/>
      <c r="AP177" s="130"/>
      <c r="AQ177" s="130"/>
      <c r="AR177" s="130"/>
      <c r="AS177" s="130"/>
      <c r="AT177" s="130"/>
      <c r="AU177" s="130"/>
      <c r="AV177" s="130"/>
      <c r="AW177" s="130"/>
      <c r="AX177" s="130"/>
      <c r="AY177" s="130"/>
      <c r="AZ177" s="130"/>
      <c r="BA177" s="130"/>
      <c r="BB177" s="130"/>
      <c r="BC177" s="130"/>
      <c r="BD177" s="130"/>
      <c r="BE177" s="130"/>
      <c r="BF177" s="130"/>
      <c r="BG177" s="130"/>
      <c r="BH177" s="130"/>
      <c r="BI177" s="130"/>
      <c r="BJ177" s="130"/>
      <c r="BK177" s="130"/>
      <c r="BL177" s="130"/>
      <c r="BM177" s="130"/>
      <c r="BN177" s="130"/>
      <c r="BO177" s="130"/>
      <c r="BP177" s="130"/>
      <c r="BQ177" s="130"/>
      <c r="BR177" s="130"/>
      <c r="BS177" s="130"/>
      <c r="BT177" s="130"/>
      <c r="BU177" s="130"/>
      <c r="BV177" s="130"/>
      <c r="BW177" s="130"/>
      <c r="BX177" s="130"/>
      <c r="BY177" s="130"/>
      <c r="BZ177" s="130"/>
      <c r="CA177" s="130"/>
      <c r="CB177" s="130"/>
      <c r="CC177" s="130"/>
      <c r="CD177" s="130"/>
      <c r="CE177" s="130"/>
      <c r="CF177" s="130"/>
      <c r="CG177" s="130"/>
      <c r="CH177" s="130"/>
      <c r="CI177" s="130"/>
      <c r="CJ177" s="130"/>
      <c r="CK177" s="130"/>
      <c r="CL177" s="130"/>
      <c r="CM177" s="130"/>
      <c r="CN177" s="130"/>
      <c r="CO177" s="130"/>
      <c r="CP177" s="130"/>
      <c r="CQ177" s="130"/>
      <c r="CR177" s="130"/>
      <c r="CS177" s="130"/>
      <c r="CT177" s="130"/>
      <c r="CU177" s="130"/>
      <c r="CV177" s="130"/>
      <c r="CW177" s="130"/>
      <c r="CX177" s="130"/>
      <c r="CY177" s="130"/>
      <c r="CZ177" s="130"/>
      <c r="DA177" s="130"/>
      <c r="DB177" s="130"/>
      <c r="DC177" s="130"/>
      <c r="DD177" s="130"/>
      <c r="DE177" s="130"/>
      <c r="DF177" s="130"/>
      <c r="DG177" s="130"/>
      <c r="DH177" s="130"/>
      <c r="DI177" s="130"/>
      <c r="DJ177" s="130"/>
      <c r="DK177" s="130"/>
      <c r="DL177" s="130"/>
      <c r="DM177" s="130"/>
      <c r="DN177" s="130"/>
      <c r="DO177" s="130"/>
      <c r="DP177" s="130"/>
      <c r="DQ177" s="130"/>
      <c r="DR177" s="130"/>
      <c r="DS177" s="130"/>
      <c r="DT177" s="130"/>
      <c r="DU177" s="130"/>
      <c r="DV177" s="130"/>
      <c r="DW177" s="130"/>
      <c r="DX177" s="130"/>
      <c r="DY177" s="130"/>
      <c r="DZ177" s="130"/>
      <c r="EA177" s="130"/>
      <c r="EB177" s="130"/>
      <c r="EC177" s="130"/>
      <c r="ED177" s="130"/>
      <c r="EE177" s="130"/>
      <c r="EF177" s="130"/>
      <c r="EG177" s="130"/>
      <c r="EH177" s="130"/>
      <c r="EI177" s="130"/>
      <c r="EJ177" s="130"/>
      <c r="EK177" s="130"/>
      <c r="EL177" s="130"/>
      <c r="EM177" s="130"/>
      <c r="EN177" s="130"/>
    </row>
    <row r="178" spans="1:144" s="168" customFormat="1" ht="38.25" customHeight="1">
      <c r="A178" s="207" t="s">
        <v>441</v>
      </c>
      <c r="B178" s="207"/>
      <c r="C178" s="207"/>
      <c r="D178" s="207"/>
      <c r="E178" s="207"/>
      <c r="F178" s="207"/>
      <c r="G178" s="207"/>
      <c r="H178" s="207"/>
      <c r="I178" s="207"/>
      <c r="J178" s="167"/>
      <c r="K178" s="167"/>
      <c r="L178" s="167"/>
      <c r="M178" s="167"/>
      <c r="N178" s="167"/>
      <c r="O178" s="167"/>
      <c r="P178" s="167"/>
      <c r="Q178" s="167"/>
      <c r="R178" s="167"/>
      <c r="S178" s="167"/>
      <c r="T178" s="167"/>
      <c r="U178" s="167"/>
      <c r="V178" s="167"/>
      <c r="W178" s="167"/>
      <c r="X178" s="167"/>
      <c r="Y178" s="167"/>
      <c r="Z178" s="167"/>
      <c r="AA178" s="167"/>
      <c r="AB178" s="167"/>
      <c r="AC178" s="167"/>
      <c r="AD178" s="167"/>
      <c r="AE178" s="167"/>
      <c r="AF178" s="167"/>
      <c r="AG178" s="167"/>
      <c r="AH178" s="167"/>
      <c r="AI178" s="167"/>
      <c r="AJ178" s="167"/>
      <c r="AK178" s="167"/>
      <c r="AL178" s="167"/>
      <c r="AM178" s="167"/>
      <c r="AN178" s="167"/>
      <c r="AO178" s="167"/>
      <c r="AP178" s="167"/>
      <c r="AQ178" s="167"/>
      <c r="AR178" s="167"/>
      <c r="AS178" s="167"/>
      <c r="AT178" s="167"/>
      <c r="AU178" s="167"/>
      <c r="AV178" s="167"/>
      <c r="AW178" s="167"/>
      <c r="AX178" s="167"/>
      <c r="AY178" s="167"/>
      <c r="AZ178" s="167"/>
      <c r="BA178" s="167"/>
      <c r="BB178" s="167"/>
      <c r="BC178" s="167"/>
      <c r="BD178" s="167"/>
      <c r="BE178" s="167"/>
      <c r="BF178" s="167"/>
      <c r="BG178" s="167"/>
      <c r="BH178" s="167"/>
      <c r="BI178" s="167"/>
      <c r="BJ178" s="167"/>
      <c r="BK178" s="167"/>
      <c r="BL178" s="167"/>
      <c r="BM178" s="167"/>
      <c r="BN178" s="167"/>
      <c r="BO178" s="167"/>
      <c r="BP178" s="167"/>
      <c r="BQ178" s="167"/>
      <c r="BR178" s="167"/>
      <c r="BS178" s="167"/>
      <c r="BT178" s="167"/>
      <c r="BU178" s="167"/>
      <c r="BV178" s="167"/>
      <c r="BW178" s="167"/>
      <c r="BX178" s="167"/>
      <c r="BY178" s="167"/>
      <c r="BZ178" s="167"/>
      <c r="CA178" s="167"/>
      <c r="CB178" s="167"/>
      <c r="CC178" s="167"/>
      <c r="CD178" s="167"/>
      <c r="CE178" s="167"/>
      <c r="CF178" s="167"/>
      <c r="CG178" s="167"/>
      <c r="CH178" s="167"/>
      <c r="CI178" s="167"/>
      <c r="CJ178" s="167"/>
      <c r="CK178" s="167"/>
      <c r="CL178" s="167"/>
      <c r="CM178" s="167"/>
      <c r="CN178" s="167"/>
      <c r="CO178" s="167"/>
      <c r="CP178" s="167"/>
      <c r="CQ178" s="167"/>
      <c r="CR178" s="167"/>
      <c r="CS178" s="167"/>
      <c r="CT178" s="167"/>
      <c r="CU178" s="167"/>
      <c r="CV178" s="167"/>
      <c r="CW178" s="167"/>
      <c r="CX178" s="167"/>
      <c r="CY178" s="167"/>
      <c r="CZ178" s="167"/>
      <c r="DA178" s="167"/>
      <c r="DB178" s="167"/>
      <c r="DC178" s="167"/>
      <c r="DD178" s="167"/>
      <c r="DE178" s="167"/>
      <c r="DF178" s="167"/>
      <c r="DG178" s="167"/>
      <c r="DH178" s="167"/>
      <c r="DI178" s="167"/>
      <c r="DJ178" s="167"/>
      <c r="DK178" s="167"/>
      <c r="DL178" s="167"/>
      <c r="DM178" s="167"/>
      <c r="DN178" s="167"/>
      <c r="DO178" s="167"/>
      <c r="DP178" s="167"/>
      <c r="DQ178" s="167"/>
      <c r="DR178" s="167"/>
      <c r="DS178" s="167"/>
      <c r="DT178" s="167"/>
      <c r="DU178" s="167"/>
      <c r="DV178" s="167"/>
      <c r="DW178" s="167"/>
      <c r="DX178" s="167"/>
      <c r="DY178" s="167"/>
      <c r="DZ178" s="167"/>
      <c r="EA178" s="167"/>
      <c r="EB178" s="167"/>
      <c r="EC178" s="167"/>
      <c r="ED178" s="167"/>
      <c r="EE178" s="167"/>
      <c r="EF178" s="167"/>
      <c r="EG178" s="167"/>
      <c r="EH178" s="167"/>
      <c r="EI178" s="167"/>
      <c r="EJ178" s="167"/>
      <c r="EK178" s="167"/>
      <c r="EL178" s="167"/>
      <c r="EM178" s="167"/>
      <c r="EN178" s="167"/>
    </row>
    <row r="179" spans="1:144" s="168" customFormat="1" ht="50.45" customHeight="1">
      <c r="A179" s="207" t="s">
        <v>442</v>
      </c>
      <c r="B179" s="207"/>
      <c r="C179" s="207"/>
      <c r="D179" s="207"/>
      <c r="E179" s="207"/>
      <c r="F179" s="207"/>
      <c r="G179" s="207"/>
      <c r="H179" s="207"/>
      <c r="I179" s="207"/>
      <c r="J179" s="130"/>
      <c r="K179" s="130"/>
      <c r="L179" s="130"/>
      <c r="M179" s="130"/>
      <c r="N179" s="130"/>
      <c r="O179" s="130"/>
      <c r="P179" s="130"/>
      <c r="Q179" s="130"/>
      <c r="R179" s="130"/>
      <c r="S179" s="130"/>
      <c r="T179" s="130"/>
      <c r="U179" s="130"/>
      <c r="V179" s="130"/>
      <c r="W179" s="130"/>
      <c r="X179" s="130"/>
      <c r="Y179" s="130"/>
      <c r="Z179" s="130"/>
      <c r="AA179" s="130"/>
      <c r="AB179" s="130"/>
      <c r="AC179" s="130"/>
      <c r="AD179" s="130"/>
      <c r="AE179" s="130"/>
      <c r="AF179" s="130"/>
      <c r="AG179" s="130"/>
      <c r="AH179" s="130"/>
      <c r="AI179" s="130"/>
      <c r="AJ179" s="130"/>
      <c r="AK179" s="130"/>
      <c r="AL179" s="130"/>
      <c r="AM179" s="130"/>
      <c r="AN179" s="130"/>
      <c r="AO179" s="130"/>
      <c r="AP179" s="130"/>
      <c r="AQ179" s="130"/>
      <c r="AR179" s="130"/>
      <c r="AS179" s="130"/>
      <c r="AT179" s="130"/>
      <c r="AU179" s="130"/>
      <c r="AV179" s="130"/>
      <c r="AW179" s="130"/>
      <c r="AX179" s="130"/>
      <c r="AY179" s="130"/>
      <c r="AZ179" s="130"/>
      <c r="BA179" s="130"/>
      <c r="BB179" s="130"/>
      <c r="BC179" s="130"/>
      <c r="BD179" s="130"/>
      <c r="BE179" s="130"/>
      <c r="BF179" s="130"/>
      <c r="BG179" s="130"/>
      <c r="BH179" s="130"/>
      <c r="BI179" s="130"/>
      <c r="BJ179" s="130"/>
      <c r="BK179" s="130"/>
      <c r="BL179" s="130"/>
      <c r="BM179" s="130"/>
      <c r="BN179" s="130"/>
      <c r="BO179" s="130"/>
      <c r="BP179" s="130"/>
      <c r="BQ179" s="130"/>
      <c r="BR179" s="130"/>
      <c r="BS179" s="130"/>
      <c r="BT179" s="130"/>
      <c r="BU179" s="130"/>
      <c r="BV179" s="130"/>
      <c r="BW179" s="130"/>
      <c r="BX179" s="130"/>
      <c r="BY179" s="130"/>
      <c r="BZ179" s="130"/>
      <c r="CA179" s="130"/>
      <c r="CB179" s="130"/>
      <c r="CC179" s="130"/>
      <c r="CD179" s="130"/>
      <c r="CE179" s="130"/>
      <c r="CF179" s="130"/>
      <c r="CG179" s="130"/>
      <c r="CH179" s="130"/>
      <c r="CI179" s="130"/>
      <c r="CJ179" s="130"/>
      <c r="CK179" s="130"/>
      <c r="CL179" s="130"/>
      <c r="CM179" s="130"/>
      <c r="CN179" s="130"/>
      <c r="CO179" s="130"/>
      <c r="CP179" s="130"/>
      <c r="CQ179" s="130"/>
      <c r="CR179" s="130"/>
      <c r="CS179" s="130"/>
      <c r="CT179" s="130"/>
      <c r="CU179" s="130"/>
      <c r="CV179" s="130"/>
      <c r="CW179" s="130"/>
      <c r="CX179" s="130"/>
      <c r="CY179" s="130"/>
      <c r="CZ179" s="130"/>
      <c r="DA179" s="130"/>
      <c r="DB179" s="130"/>
      <c r="DC179" s="130"/>
      <c r="DD179" s="130"/>
      <c r="DE179" s="130"/>
      <c r="DF179" s="130"/>
      <c r="DG179" s="130"/>
      <c r="DH179" s="130"/>
      <c r="DI179" s="130"/>
      <c r="DJ179" s="130"/>
      <c r="DK179" s="130"/>
      <c r="DL179" s="130"/>
      <c r="DM179" s="130"/>
      <c r="DN179" s="130"/>
      <c r="DO179" s="130"/>
      <c r="DP179" s="130"/>
      <c r="DQ179" s="130"/>
      <c r="DR179" s="130"/>
      <c r="DS179" s="130"/>
      <c r="DT179" s="130"/>
      <c r="DU179" s="130"/>
      <c r="DV179" s="130"/>
      <c r="DW179" s="130"/>
      <c r="DX179" s="130"/>
      <c r="DY179" s="130"/>
      <c r="DZ179" s="130"/>
      <c r="EA179" s="130"/>
      <c r="EB179" s="130"/>
      <c r="EC179" s="130"/>
      <c r="ED179" s="130"/>
      <c r="EE179" s="130"/>
      <c r="EF179" s="130"/>
      <c r="EG179" s="130"/>
      <c r="EH179" s="130"/>
      <c r="EI179" s="130"/>
      <c r="EJ179" s="130"/>
      <c r="EK179" s="130"/>
      <c r="EL179" s="130"/>
      <c r="EM179" s="130"/>
      <c r="EN179" s="130"/>
    </row>
    <row r="180" spans="1:144" ht="25.15" customHeight="1">
      <c r="A180" s="207" t="s">
        <v>443</v>
      </c>
      <c r="B180" s="207"/>
      <c r="C180" s="207"/>
      <c r="D180" s="207"/>
      <c r="E180" s="207"/>
      <c r="F180" s="207"/>
      <c r="G180" s="207"/>
      <c r="H180" s="207"/>
      <c r="I180" s="207"/>
    </row>
    <row r="181" spans="1:144" ht="16.149999999999999" customHeight="1">
      <c r="A181" s="207" t="s">
        <v>444</v>
      </c>
      <c r="B181" s="207"/>
      <c r="C181" s="207"/>
      <c r="D181" s="207"/>
      <c r="E181" s="207"/>
      <c r="F181" s="207"/>
      <c r="G181" s="207"/>
      <c r="H181" s="207"/>
      <c r="I181" s="207"/>
    </row>
    <row r="182" spans="1:144" ht="49.9" customHeight="1">
      <c r="A182" s="207" t="s">
        <v>445</v>
      </c>
      <c r="B182" s="207"/>
      <c r="C182" s="207"/>
      <c r="D182" s="207"/>
      <c r="E182" s="207"/>
      <c r="F182" s="207"/>
      <c r="G182" s="207"/>
      <c r="H182" s="207"/>
      <c r="I182" s="207"/>
    </row>
  </sheetData>
  <mergeCells count="21">
    <mergeCell ref="A175:I175"/>
    <mergeCell ref="A182:I182"/>
    <mergeCell ref="A181:I181"/>
    <mergeCell ref="A1:I2"/>
    <mergeCell ref="A176:I176"/>
    <mergeCell ref="A177:I177"/>
    <mergeCell ref="A180:I180"/>
    <mergeCell ref="A172:I172"/>
    <mergeCell ref="A178:I178"/>
    <mergeCell ref="A179:I179"/>
    <mergeCell ref="A3:A6"/>
    <mergeCell ref="B3:B6"/>
    <mergeCell ref="C3:C6"/>
    <mergeCell ref="D3:D6"/>
    <mergeCell ref="E3:E6"/>
    <mergeCell ref="F3:I3"/>
    <mergeCell ref="G4:G6"/>
    <mergeCell ref="H4:H6"/>
    <mergeCell ref="I4:I6"/>
    <mergeCell ref="A173:I173"/>
    <mergeCell ref="F4:F6"/>
  </mergeCells>
  <pageMargins left="0.51181102362204722" right="0.11811023622047245" top="0.55118110236220474" bottom="0.51181102362204722" header="0.31496062992125984" footer="0.51181102362204722"/>
  <pageSetup paperSize="9" scale="65" fitToHeight="0" orientation="portrait" r:id="rId1"/>
  <rowBreaks count="2" manualBreakCount="2">
    <brk id="55" max="8" man="1"/>
    <brk id="122" max="8" man="1"/>
  </rowBreaks>
</worksheet>
</file>

<file path=xl/worksheets/sheet3.xml><?xml version="1.0" encoding="utf-8"?>
<worksheet xmlns="http://schemas.openxmlformats.org/spreadsheetml/2006/main" xmlns:r="http://schemas.openxmlformats.org/officeDocument/2006/relationships">
  <dimension ref="A1:I58"/>
  <sheetViews>
    <sheetView tabSelected="1" view="pageBreakPreview" topLeftCell="A7" zoomScale="75" zoomScaleSheetLayoutView="75" workbookViewId="0">
      <selection activeCell="A52" sqref="A52:I52"/>
    </sheetView>
  </sheetViews>
  <sheetFormatPr defaultRowHeight="12.75"/>
  <cols>
    <col min="1" max="1" width="6.6640625" style="89" customWidth="1"/>
    <col min="2" max="2" width="92" style="89" customWidth="1"/>
    <col min="3" max="3" width="11.1640625" style="90" customWidth="1"/>
    <col min="4" max="5" width="9.6640625" style="89" customWidth="1"/>
    <col min="6" max="6" width="14.5" style="89" customWidth="1"/>
    <col min="7" max="7" width="15.5" style="89" customWidth="1"/>
    <col min="8" max="8" width="15.1640625" style="89" customWidth="1"/>
    <col min="9" max="9" width="15" style="89" customWidth="1"/>
    <col min="10" max="257" width="9.33203125" style="88"/>
    <col min="258" max="258" width="6.6640625" style="88" customWidth="1"/>
    <col min="259" max="259" width="83.1640625" style="88" customWidth="1"/>
    <col min="260" max="260" width="9" style="88" customWidth="1"/>
    <col min="261" max="261" width="9.6640625" style="88" customWidth="1"/>
    <col min="262" max="262" width="13.1640625" style="88" customWidth="1"/>
    <col min="263" max="263" width="11.6640625" style="88" customWidth="1"/>
    <col min="264" max="264" width="13" style="88" customWidth="1"/>
    <col min="265" max="265" width="13.6640625" style="88" customWidth="1"/>
    <col min="266" max="513" width="9.33203125" style="88"/>
    <col min="514" max="514" width="6.6640625" style="88" customWidth="1"/>
    <col min="515" max="515" width="83.1640625" style="88" customWidth="1"/>
    <col min="516" max="516" width="9" style="88" customWidth="1"/>
    <col min="517" max="517" width="9.6640625" style="88" customWidth="1"/>
    <col min="518" max="518" width="13.1640625" style="88" customWidth="1"/>
    <col min="519" max="519" width="11.6640625" style="88" customWidth="1"/>
    <col min="520" max="520" width="13" style="88" customWidth="1"/>
    <col min="521" max="521" width="13.6640625" style="88" customWidth="1"/>
    <col min="522" max="769" width="9.33203125" style="88"/>
    <col min="770" max="770" width="6.6640625" style="88" customWidth="1"/>
    <col min="771" max="771" width="83.1640625" style="88" customWidth="1"/>
    <col min="772" max="772" width="9" style="88" customWidth="1"/>
    <col min="773" max="773" width="9.6640625" style="88" customWidth="1"/>
    <col min="774" max="774" width="13.1640625" style="88" customWidth="1"/>
    <col min="775" max="775" width="11.6640625" style="88" customWidth="1"/>
    <col min="776" max="776" width="13" style="88" customWidth="1"/>
    <col min="777" max="777" width="13.6640625" style="88" customWidth="1"/>
    <col min="778" max="1025" width="9.33203125" style="88"/>
    <col min="1026" max="1026" width="6.6640625" style="88" customWidth="1"/>
    <col min="1027" max="1027" width="83.1640625" style="88" customWidth="1"/>
    <col min="1028" max="1028" width="9" style="88" customWidth="1"/>
    <col min="1029" max="1029" width="9.6640625" style="88" customWidth="1"/>
    <col min="1030" max="1030" width="13.1640625" style="88" customWidth="1"/>
    <col min="1031" max="1031" width="11.6640625" style="88" customWidth="1"/>
    <col min="1032" max="1032" width="13" style="88" customWidth="1"/>
    <col min="1033" max="1033" width="13.6640625" style="88" customWidth="1"/>
    <col min="1034" max="1281" width="9.33203125" style="88"/>
    <col min="1282" max="1282" width="6.6640625" style="88" customWidth="1"/>
    <col min="1283" max="1283" width="83.1640625" style="88" customWidth="1"/>
    <col min="1284" max="1284" width="9" style="88" customWidth="1"/>
    <col min="1285" max="1285" width="9.6640625" style="88" customWidth="1"/>
    <col min="1286" max="1286" width="13.1640625" style="88" customWidth="1"/>
    <col min="1287" max="1287" width="11.6640625" style="88" customWidth="1"/>
    <col min="1288" max="1288" width="13" style="88" customWidth="1"/>
    <col min="1289" max="1289" width="13.6640625" style="88" customWidth="1"/>
    <col min="1290" max="1537" width="9.33203125" style="88"/>
    <col min="1538" max="1538" width="6.6640625" style="88" customWidth="1"/>
    <col min="1539" max="1539" width="83.1640625" style="88" customWidth="1"/>
    <col min="1540" max="1540" width="9" style="88" customWidth="1"/>
    <col min="1541" max="1541" width="9.6640625" style="88" customWidth="1"/>
    <col min="1542" max="1542" width="13.1640625" style="88" customWidth="1"/>
    <col min="1543" max="1543" width="11.6640625" style="88" customWidth="1"/>
    <col min="1544" max="1544" width="13" style="88" customWidth="1"/>
    <col min="1545" max="1545" width="13.6640625" style="88" customWidth="1"/>
    <col min="1546" max="1793" width="9.33203125" style="88"/>
    <col min="1794" max="1794" width="6.6640625" style="88" customWidth="1"/>
    <col min="1795" max="1795" width="83.1640625" style="88" customWidth="1"/>
    <col min="1796" max="1796" width="9" style="88" customWidth="1"/>
    <col min="1797" max="1797" width="9.6640625" style="88" customWidth="1"/>
    <col min="1798" max="1798" width="13.1640625" style="88" customWidth="1"/>
    <col min="1799" max="1799" width="11.6640625" style="88" customWidth="1"/>
    <col min="1800" max="1800" width="13" style="88" customWidth="1"/>
    <col min="1801" max="1801" width="13.6640625" style="88" customWidth="1"/>
    <col min="1802" max="2049" width="9.33203125" style="88"/>
    <col min="2050" max="2050" width="6.6640625" style="88" customWidth="1"/>
    <col min="2051" max="2051" width="83.1640625" style="88" customWidth="1"/>
    <col min="2052" max="2052" width="9" style="88" customWidth="1"/>
    <col min="2053" max="2053" width="9.6640625" style="88" customWidth="1"/>
    <col min="2054" max="2054" width="13.1640625" style="88" customWidth="1"/>
    <col min="2055" max="2055" width="11.6640625" style="88" customWidth="1"/>
    <col min="2056" max="2056" width="13" style="88" customWidth="1"/>
    <col min="2057" max="2057" width="13.6640625" style="88" customWidth="1"/>
    <col min="2058" max="2305" width="9.33203125" style="88"/>
    <col min="2306" max="2306" width="6.6640625" style="88" customWidth="1"/>
    <col min="2307" max="2307" width="83.1640625" style="88" customWidth="1"/>
    <col min="2308" max="2308" width="9" style="88" customWidth="1"/>
    <col min="2309" max="2309" width="9.6640625" style="88" customWidth="1"/>
    <col min="2310" max="2310" width="13.1640625" style="88" customWidth="1"/>
    <col min="2311" max="2311" width="11.6640625" style="88" customWidth="1"/>
    <col min="2312" max="2312" width="13" style="88" customWidth="1"/>
    <col min="2313" max="2313" width="13.6640625" style="88" customWidth="1"/>
    <col min="2314" max="2561" width="9.33203125" style="88"/>
    <col min="2562" max="2562" width="6.6640625" style="88" customWidth="1"/>
    <col min="2563" max="2563" width="83.1640625" style="88" customWidth="1"/>
    <col min="2564" max="2564" width="9" style="88" customWidth="1"/>
    <col min="2565" max="2565" width="9.6640625" style="88" customWidth="1"/>
    <col min="2566" max="2566" width="13.1640625" style="88" customWidth="1"/>
    <col min="2567" max="2567" width="11.6640625" style="88" customWidth="1"/>
    <col min="2568" max="2568" width="13" style="88" customWidth="1"/>
    <col min="2569" max="2569" width="13.6640625" style="88" customWidth="1"/>
    <col min="2570" max="2817" width="9.33203125" style="88"/>
    <col min="2818" max="2818" width="6.6640625" style="88" customWidth="1"/>
    <col min="2819" max="2819" width="83.1640625" style="88" customWidth="1"/>
    <col min="2820" max="2820" width="9" style="88" customWidth="1"/>
    <col min="2821" max="2821" width="9.6640625" style="88" customWidth="1"/>
    <col min="2822" max="2822" width="13.1640625" style="88" customWidth="1"/>
    <col min="2823" max="2823" width="11.6640625" style="88" customWidth="1"/>
    <col min="2824" max="2824" width="13" style="88" customWidth="1"/>
    <col min="2825" max="2825" width="13.6640625" style="88" customWidth="1"/>
    <col min="2826" max="3073" width="9.33203125" style="88"/>
    <col min="3074" max="3074" width="6.6640625" style="88" customWidth="1"/>
    <col min="3075" max="3075" width="83.1640625" style="88" customWidth="1"/>
    <col min="3076" max="3076" width="9" style="88" customWidth="1"/>
    <col min="3077" max="3077" width="9.6640625" style="88" customWidth="1"/>
    <col min="3078" max="3078" width="13.1640625" style="88" customWidth="1"/>
    <col min="3079" max="3079" width="11.6640625" style="88" customWidth="1"/>
    <col min="3080" max="3080" width="13" style="88" customWidth="1"/>
    <col min="3081" max="3081" width="13.6640625" style="88" customWidth="1"/>
    <col min="3082" max="3329" width="9.33203125" style="88"/>
    <col min="3330" max="3330" width="6.6640625" style="88" customWidth="1"/>
    <col min="3331" max="3331" width="83.1640625" style="88" customWidth="1"/>
    <col min="3332" max="3332" width="9" style="88" customWidth="1"/>
    <col min="3333" max="3333" width="9.6640625" style="88" customWidth="1"/>
    <col min="3334" max="3334" width="13.1640625" style="88" customWidth="1"/>
    <col min="3335" max="3335" width="11.6640625" style="88" customWidth="1"/>
    <col min="3336" max="3336" width="13" style="88" customWidth="1"/>
    <col min="3337" max="3337" width="13.6640625" style="88" customWidth="1"/>
    <col min="3338" max="3585" width="9.33203125" style="88"/>
    <col min="3586" max="3586" width="6.6640625" style="88" customWidth="1"/>
    <col min="3587" max="3587" width="83.1640625" style="88" customWidth="1"/>
    <col min="3588" max="3588" width="9" style="88" customWidth="1"/>
    <col min="3589" max="3589" width="9.6640625" style="88" customWidth="1"/>
    <col min="3590" max="3590" width="13.1640625" style="88" customWidth="1"/>
    <col min="3591" max="3591" width="11.6640625" style="88" customWidth="1"/>
    <col min="3592" max="3592" width="13" style="88" customWidth="1"/>
    <col min="3593" max="3593" width="13.6640625" style="88" customWidth="1"/>
    <col min="3594" max="3841" width="9.33203125" style="88"/>
    <col min="3842" max="3842" width="6.6640625" style="88" customWidth="1"/>
    <col min="3843" max="3843" width="83.1640625" style="88" customWidth="1"/>
    <col min="3844" max="3844" width="9" style="88" customWidth="1"/>
    <col min="3845" max="3845" width="9.6640625" style="88" customWidth="1"/>
    <col min="3846" max="3846" width="13.1640625" style="88" customWidth="1"/>
    <col min="3847" max="3847" width="11.6640625" style="88" customWidth="1"/>
    <col min="3848" max="3848" width="13" style="88" customWidth="1"/>
    <col min="3849" max="3849" width="13.6640625" style="88" customWidth="1"/>
    <col min="3850" max="4097" width="9.33203125" style="88"/>
    <col min="4098" max="4098" width="6.6640625" style="88" customWidth="1"/>
    <col min="4099" max="4099" width="83.1640625" style="88" customWidth="1"/>
    <col min="4100" max="4100" width="9" style="88" customWidth="1"/>
    <col min="4101" max="4101" width="9.6640625" style="88" customWidth="1"/>
    <col min="4102" max="4102" width="13.1640625" style="88" customWidth="1"/>
    <col min="4103" max="4103" width="11.6640625" style="88" customWidth="1"/>
    <col min="4104" max="4104" width="13" style="88" customWidth="1"/>
    <col min="4105" max="4105" width="13.6640625" style="88" customWidth="1"/>
    <col min="4106" max="4353" width="9.33203125" style="88"/>
    <col min="4354" max="4354" width="6.6640625" style="88" customWidth="1"/>
    <col min="4355" max="4355" width="83.1640625" style="88" customWidth="1"/>
    <col min="4356" max="4356" width="9" style="88" customWidth="1"/>
    <col min="4357" max="4357" width="9.6640625" style="88" customWidth="1"/>
    <col min="4358" max="4358" width="13.1640625" style="88" customWidth="1"/>
    <col min="4359" max="4359" width="11.6640625" style="88" customWidth="1"/>
    <col min="4360" max="4360" width="13" style="88" customWidth="1"/>
    <col min="4361" max="4361" width="13.6640625" style="88" customWidth="1"/>
    <col min="4362" max="4609" width="9.33203125" style="88"/>
    <col min="4610" max="4610" width="6.6640625" style="88" customWidth="1"/>
    <col min="4611" max="4611" width="83.1640625" style="88" customWidth="1"/>
    <col min="4612" max="4612" width="9" style="88" customWidth="1"/>
    <col min="4613" max="4613" width="9.6640625" style="88" customWidth="1"/>
    <col min="4614" max="4614" width="13.1640625" style="88" customWidth="1"/>
    <col min="4615" max="4615" width="11.6640625" style="88" customWidth="1"/>
    <col min="4616" max="4616" width="13" style="88" customWidth="1"/>
    <col min="4617" max="4617" width="13.6640625" style="88" customWidth="1"/>
    <col min="4618" max="4865" width="9.33203125" style="88"/>
    <col min="4866" max="4866" width="6.6640625" style="88" customWidth="1"/>
    <col min="4867" max="4867" width="83.1640625" style="88" customWidth="1"/>
    <col min="4868" max="4868" width="9" style="88" customWidth="1"/>
    <col min="4869" max="4869" width="9.6640625" style="88" customWidth="1"/>
    <col min="4870" max="4870" width="13.1640625" style="88" customWidth="1"/>
    <col min="4871" max="4871" width="11.6640625" style="88" customWidth="1"/>
    <col min="4872" max="4872" width="13" style="88" customWidth="1"/>
    <col min="4873" max="4873" width="13.6640625" style="88" customWidth="1"/>
    <col min="4874" max="5121" width="9.33203125" style="88"/>
    <col min="5122" max="5122" width="6.6640625" style="88" customWidth="1"/>
    <col min="5123" max="5123" width="83.1640625" style="88" customWidth="1"/>
    <col min="5124" max="5124" width="9" style="88" customWidth="1"/>
    <col min="5125" max="5125" width="9.6640625" style="88" customWidth="1"/>
    <col min="5126" max="5126" width="13.1640625" style="88" customWidth="1"/>
    <col min="5127" max="5127" width="11.6640625" style="88" customWidth="1"/>
    <col min="5128" max="5128" width="13" style="88" customWidth="1"/>
    <col min="5129" max="5129" width="13.6640625" style="88" customWidth="1"/>
    <col min="5130" max="5377" width="9.33203125" style="88"/>
    <col min="5378" max="5378" width="6.6640625" style="88" customWidth="1"/>
    <col min="5379" max="5379" width="83.1640625" style="88" customWidth="1"/>
    <col min="5380" max="5380" width="9" style="88" customWidth="1"/>
    <col min="5381" max="5381" width="9.6640625" style="88" customWidth="1"/>
    <col min="5382" max="5382" width="13.1640625" style="88" customWidth="1"/>
    <col min="5383" max="5383" width="11.6640625" style="88" customWidth="1"/>
    <col min="5384" max="5384" width="13" style="88" customWidth="1"/>
    <col min="5385" max="5385" width="13.6640625" style="88" customWidth="1"/>
    <col min="5386" max="5633" width="9.33203125" style="88"/>
    <col min="5634" max="5634" width="6.6640625" style="88" customWidth="1"/>
    <col min="5635" max="5635" width="83.1640625" style="88" customWidth="1"/>
    <col min="5636" max="5636" width="9" style="88" customWidth="1"/>
    <col min="5637" max="5637" width="9.6640625" style="88" customWidth="1"/>
    <col min="5638" max="5638" width="13.1640625" style="88" customWidth="1"/>
    <col min="5639" max="5639" width="11.6640625" style="88" customWidth="1"/>
    <col min="5640" max="5640" width="13" style="88" customWidth="1"/>
    <col min="5641" max="5641" width="13.6640625" style="88" customWidth="1"/>
    <col min="5642" max="5889" width="9.33203125" style="88"/>
    <col min="5890" max="5890" width="6.6640625" style="88" customWidth="1"/>
    <col min="5891" max="5891" width="83.1640625" style="88" customWidth="1"/>
    <col min="5892" max="5892" width="9" style="88" customWidth="1"/>
    <col min="5893" max="5893" width="9.6640625" style="88" customWidth="1"/>
    <col min="5894" max="5894" width="13.1640625" style="88" customWidth="1"/>
    <col min="5895" max="5895" width="11.6640625" style="88" customWidth="1"/>
    <col min="5896" max="5896" width="13" style="88" customWidth="1"/>
    <col min="5897" max="5897" width="13.6640625" style="88" customWidth="1"/>
    <col min="5898" max="6145" width="9.33203125" style="88"/>
    <col min="6146" max="6146" width="6.6640625" style="88" customWidth="1"/>
    <col min="6147" max="6147" width="83.1640625" style="88" customWidth="1"/>
    <col min="6148" max="6148" width="9" style="88" customWidth="1"/>
    <col min="6149" max="6149" width="9.6640625" style="88" customWidth="1"/>
    <col min="6150" max="6150" width="13.1640625" style="88" customWidth="1"/>
    <col min="6151" max="6151" width="11.6640625" style="88" customWidth="1"/>
    <col min="6152" max="6152" width="13" style="88" customWidth="1"/>
    <col min="6153" max="6153" width="13.6640625" style="88" customWidth="1"/>
    <col min="6154" max="6401" width="9.33203125" style="88"/>
    <col min="6402" max="6402" width="6.6640625" style="88" customWidth="1"/>
    <col min="6403" max="6403" width="83.1640625" style="88" customWidth="1"/>
    <col min="6404" max="6404" width="9" style="88" customWidth="1"/>
    <col min="6405" max="6405" width="9.6640625" style="88" customWidth="1"/>
    <col min="6406" max="6406" width="13.1640625" style="88" customWidth="1"/>
    <col min="6407" max="6407" width="11.6640625" style="88" customWidth="1"/>
    <col min="6408" max="6408" width="13" style="88" customWidth="1"/>
    <col min="6409" max="6409" width="13.6640625" style="88" customWidth="1"/>
    <col min="6410" max="6657" width="9.33203125" style="88"/>
    <col min="6658" max="6658" width="6.6640625" style="88" customWidth="1"/>
    <col min="6659" max="6659" width="83.1640625" style="88" customWidth="1"/>
    <col min="6660" max="6660" width="9" style="88" customWidth="1"/>
    <col min="6661" max="6661" width="9.6640625" style="88" customWidth="1"/>
    <col min="6662" max="6662" width="13.1640625" style="88" customWidth="1"/>
    <col min="6663" max="6663" width="11.6640625" style="88" customWidth="1"/>
    <col min="6664" max="6664" width="13" style="88" customWidth="1"/>
    <col min="6665" max="6665" width="13.6640625" style="88" customWidth="1"/>
    <col min="6666" max="6913" width="9.33203125" style="88"/>
    <col min="6914" max="6914" width="6.6640625" style="88" customWidth="1"/>
    <col min="6915" max="6915" width="83.1640625" style="88" customWidth="1"/>
    <col min="6916" max="6916" width="9" style="88" customWidth="1"/>
    <col min="6917" max="6917" width="9.6640625" style="88" customWidth="1"/>
    <col min="6918" max="6918" width="13.1640625" style="88" customWidth="1"/>
    <col min="6919" max="6919" width="11.6640625" style="88" customWidth="1"/>
    <col min="6920" max="6920" width="13" style="88" customWidth="1"/>
    <col min="6921" max="6921" width="13.6640625" style="88" customWidth="1"/>
    <col min="6922" max="7169" width="9.33203125" style="88"/>
    <col min="7170" max="7170" width="6.6640625" style="88" customWidth="1"/>
    <col min="7171" max="7171" width="83.1640625" style="88" customWidth="1"/>
    <col min="7172" max="7172" width="9" style="88" customWidth="1"/>
    <col min="7173" max="7173" width="9.6640625" style="88" customWidth="1"/>
    <col min="7174" max="7174" width="13.1640625" style="88" customWidth="1"/>
    <col min="7175" max="7175" width="11.6640625" style="88" customWidth="1"/>
    <col min="7176" max="7176" width="13" style="88" customWidth="1"/>
    <col min="7177" max="7177" width="13.6640625" style="88" customWidth="1"/>
    <col min="7178" max="7425" width="9.33203125" style="88"/>
    <col min="7426" max="7426" width="6.6640625" style="88" customWidth="1"/>
    <col min="7427" max="7427" width="83.1640625" style="88" customWidth="1"/>
    <col min="7428" max="7428" width="9" style="88" customWidth="1"/>
    <col min="7429" max="7429" width="9.6640625" style="88" customWidth="1"/>
    <col min="7430" max="7430" width="13.1640625" style="88" customWidth="1"/>
    <col min="7431" max="7431" width="11.6640625" style="88" customWidth="1"/>
    <col min="7432" max="7432" width="13" style="88" customWidth="1"/>
    <col min="7433" max="7433" width="13.6640625" style="88" customWidth="1"/>
    <col min="7434" max="7681" width="9.33203125" style="88"/>
    <col min="7682" max="7682" width="6.6640625" style="88" customWidth="1"/>
    <col min="7683" max="7683" width="83.1640625" style="88" customWidth="1"/>
    <col min="7684" max="7684" width="9" style="88" customWidth="1"/>
    <col min="7685" max="7685" width="9.6640625" style="88" customWidth="1"/>
    <col min="7686" max="7686" width="13.1640625" style="88" customWidth="1"/>
    <col min="7687" max="7687" width="11.6640625" style="88" customWidth="1"/>
    <col min="7688" max="7688" width="13" style="88" customWidth="1"/>
    <col min="7689" max="7689" width="13.6640625" style="88" customWidth="1"/>
    <col min="7690" max="7937" width="9.33203125" style="88"/>
    <col min="7938" max="7938" width="6.6640625" style="88" customWidth="1"/>
    <col min="7939" max="7939" width="83.1640625" style="88" customWidth="1"/>
    <col min="7940" max="7940" width="9" style="88" customWidth="1"/>
    <col min="7941" max="7941" width="9.6640625" style="88" customWidth="1"/>
    <col min="7942" max="7942" width="13.1640625" style="88" customWidth="1"/>
    <col min="7943" max="7943" width="11.6640625" style="88" customWidth="1"/>
    <col min="7944" max="7944" width="13" style="88" customWidth="1"/>
    <col min="7945" max="7945" width="13.6640625" style="88" customWidth="1"/>
    <col min="7946" max="8193" width="9.33203125" style="88"/>
    <col min="8194" max="8194" width="6.6640625" style="88" customWidth="1"/>
    <col min="8195" max="8195" width="83.1640625" style="88" customWidth="1"/>
    <col min="8196" max="8196" width="9" style="88" customWidth="1"/>
    <col min="8197" max="8197" width="9.6640625" style="88" customWidth="1"/>
    <col min="8198" max="8198" width="13.1640625" style="88" customWidth="1"/>
    <col min="8199" max="8199" width="11.6640625" style="88" customWidth="1"/>
    <col min="8200" max="8200" width="13" style="88" customWidth="1"/>
    <col min="8201" max="8201" width="13.6640625" style="88" customWidth="1"/>
    <col min="8202" max="8449" width="9.33203125" style="88"/>
    <col min="8450" max="8450" width="6.6640625" style="88" customWidth="1"/>
    <col min="8451" max="8451" width="83.1640625" style="88" customWidth="1"/>
    <col min="8452" max="8452" width="9" style="88" customWidth="1"/>
    <col min="8453" max="8453" width="9.6640625" style="88" customWidth="1"/>
    <col min="8454" max="8454" width="13.1640625" style="88" customWidth="1"/>
    <col min="8455" max="8455" width="11.6640625" style="88" customWidth="1"/>
    <col min="8456" max="8456" width="13" style="88" customWidth="1"/>
    <col min="8457" max="8457" width="13.6640625" style="88" customWidth="1"/>
    <col min="8458" max="8705" width="9.33203125" style="88"/>
    <col min="8706" max="8706" width="6.6640625" style="88" customWidth="1"/>
    <col min="8707" max="8707" width="83.1640625" style="88" customWidth="1"/>
    <col min="8708" max="8708" width="9" style="88" customWidth="1"/>
    <col min="8709" max="8709" width="9.6640625" style="88" customWidth="1"/>
    <col min="8710" max="8710" width="13.1640625" style="88" customWidth="1"/>
    <col min="8711" max="8711" width="11.6640625" style="88" customWidth="1"/>
    <col min="8712" max="8712" width="13" style="88" customWidth="1"/>
    <col min="8713" max="8713" width="13.6640625" style="88" customWidth="1"/>
    <col min="8714" max="8961" width="9.33203125" style="88"/>
    <col min="8962" max="8962" width="6.6640625" style="88" customWidth="1"/>
    <col min="8963" max="8963" width="83.1640625" style="88" customWidth="1"/>
    <col min="8964" max="8964" width="9" style="88" customWidth="1"/>
    <col min="8965" max="8965" width="9.6640625" style="88" customWidth="1"/>
    <col min="8966" max="8966" width="13.1640625" style="88" customWidth="1"/>
    <col min="8967" max="8967" width="11.6640625" style="88" customWidth="1"/>
    <col min="8968" max="8968" width="13" style="88" customWidth="1"/>
    <col min="8969" max="8969" width="13.6640625" style="88" customWidth="1"/>
    <col min="8970" max="9217" width="9.33203125" style="88"/>
    <col min="9218" max="9218" width="6.6640625" style="88" customWidth="1"/>
    <col min="9219" max="9219" width="83.1640625" style="88" customWidth="1"/>
    <col min="9220" max="9220" width="9" style="88" customWidth="1"/>
    <col min="9221" max="9221" width="9.6640625" style="88" customWidth="1"/>
    <col min="9222" max="9222" width="13.1640625" style="88" customWidth="1"/>
    <col min="9223" max="9223" width="11.6640625" style="88" customWidth="1"/>
    <col min="9224" max="9224" width="13" style="88" customWidth="1"/>
    <col min="9225" max="9225" width="13.6640625" style="88" customWidth="1"/>
    <col min="9226" max="9473" width="9.33203125" style="88"/>
    <col min="9474" max="9474" width="6.6640625" style="88" customWidth="1"/>
    <col min="9475" max="9475" width="83.1640625" style="88" customWidth="1"/>
    <col min="9476" max="9476" width="9" style="88" customWidth="1"/>
    <col min="9477" max="9477" width="9.6640625" style="88" customWidth="1"/>
    <col min="9478" max="9478" width="13.1640625" style="88" customWidth="1"/>
    <col min="9479" max="9479" width="11.6640625" style="88" customWidth="1"/>
    <col min="9480" max="9480" width="13" style="88" customWidth="1"/>
    <col min="9481" max="9481" width="13.6640625" style="88" customWidth="1"/>
    <col min="9482" max="9729" width="9.33203125" style="88"/>
    <col min="9730" max="9730" width="6.6640625" style="88" customWidth="1"/>
    <col min="9731" max="9731" width="83.1640625" style="88" customWidth="1"/>
    <col min="9732" max="9732" width="9" style="88" customWidth="1"/>
    <col min="9733" max="9733" width="9.6640625" style="88" customWidth="1"/>
    <col min="9734" max="9734" width="13.1640625" style="88" customWidth="1"/>
    <col min="9735" max="9735" width="11.6640625" style="88" customWidth="1"/>
    <col min="9736" max="9736" width="13" style="88" customWidth="1"/>
    <col min="9737" max="9737" width="13.6640625" style="88" customWidth="1"/>
    <col min="9738" max="9985" width="9.33203125" style="88"/>
    <col min="9986" max="9986" width="6.6640625" style="88" customWidth="1"/>
    <col min="9987" max="9987" width="83.1640625" style="88" customWidth="1"/>
    <col min="9988" max="9988" width="9" style="88" customWidth="1"/>
    <col min="9989" max="9989" width="9.6640625" style="88" customWidth="1"/>
    <col min="9990" max="9990" width="13.1640625" style="88" customWidth="1"/>
    <col min="9991" max="9991" width="11.6640625" style="88" customWidth="1"/>
    <col min="9992" max="9992" width="13" style="88" customWidth="1"/>
    <col min="9993" max="9993" width="13.6640625" style="88" customWidth="1"/>
    <col min="9994" max="10241" width="9.33203125" style="88"/>
    <col min="10242" max="10242" width="6.6640625" style="88" customWidth="1"/>
    <col min="10243" max="10243" width="83.1640625" style="88" customWidth="1"/>
    <col min="10244" max="10244" width="9" style="88" customWidth="1"/>
    <col min="10245" max="10245" width="9.6640625" style="88" customWidth="1"/>
    <col min="10246" max="10246" width="13.1640625" style="88" customWidth="1"/>
    <col min="10247" max="10247" width="11.6640625" style="88" customWidth="1"/>
    <col min="10248" max="10248" width="13" style="88" customWidth="1"/>
    <col min="10249" max="10249" width="13.6640625" style="88" customWidth="1"/>
    <col min="10250" max="10497" width="9.33203125" style="88"/>
    <col min="10498" max="10498" width="6.6640625" style="88" customWidth="1"/>
    <col min="10499" max="10499" width="83.1640625" style="88" customWidth="1"/>
    <col min="10500" max="10500" width="9" style="88" customWidth="1"/>
    <col min="10501" max="10501" width="9.6640625" style="88" customWidth="1"/>
    <col min="10502" max="10502" width="13.1640625" style="88" customWidth="1"/>
    <col min="10503" max="10503" width="11.6640625" style="88" customWidth="1"/>
    <col min="10504" max="10504" width="13" style="88" customWidth="1"/>
    <col min="10505" max="10505" width="13.6640625" style="88" customWidth="1"/>
    <col min="10506" max="10753" width="9.33203125" style="88"/>
    <col min="10754" max="10754" width="6.6640625" style="88" customWidth="1"/>
    <col min="10755" max="10755" width="83.1640625" style="88" customWidth="1"/>
    <col min="10756" max="10756" width="9" style="88" customWidth="1"/>
    <col min="10757" max="10757" width="9.6640625" style="88" customWidth="1"/>
    <col min="10758" max="10758" width="13.1640625" style="88" customWidth="1"/>
    <col min="10759" max="10759" width="11.6640625" style="88" customWidth="1"/>
    <col min="10760" max="10760" width="13" style="88" customWidth="1"/>
    <col min="10761" max="10761" width="13.6640625" style="88" customWidth="1"/>
    <col min="10762" max="11009" width="9.33203125" style="88"/>
    <col min="11010" max="11010" width="6.6640625" style="88" customWidth="1"/>
    <col min="11011" max="11011" width="83.1640625" style="88" customWidth="1"/>
    <col min="11012" max="11012" width="9" style="88" customWidth="1"/>
    <col min="11013" max="11013" width="9.6640625" style="88" customWidth="1"/>
    <col min="11014" max="11014" width="13.1640625" style="88" customWidth="1"/>
    <col min="11015" max="11015" width="11.6640625" style="88" customWidth="1"/>
    <col min="11016" max="11016" width="13" style="88" customWidth="1"/>
    <col min="11017" max="11017" width="13.6640625" style="88" customWidth="1"/>
    <col min="11018" max="11265" width="9.33203125" style="88"/>
    <col min="11266" max="11266" width="6.6640625" style="88" customWidth="1"/>
    <col min="11267" max="11267" width="83.1640625" style="88" customWidth="1"/>
    <col min="11268" max="11268" width="9" style="88" customWidth="1"/>
    <col min="11269" max="11269" width="9.6640625" style="88" customWidth="1"/>
    <col min="11270" max="11270" width="13.1640625" style="88" customWidth="1"/>
    <col min="11271" max="11271" width="11.6640625" style="88" customWidth="1"/>
    <col min="11272" max="11272" width="13" style="88" customWidth="1"/>
    <col min="11273" max="11273" width="13.6640625" style="88" customWidth="1"/>
    <col min="11274" max="11521" width="9.33203125" style="88"/>
    <col min="11522" max="11522" width="6.6640625" style="88" customWidth="1"/>
    <col min="11523" max="11523" width="83.1640625" style="88" customWidth="1"/>
    <col min="11524" max="11524" width="9" style="88" customWidth="1"/>
    <col min="11525" max="11525" width="9.6640625" style="88" customWidth="1"/>
    <col min="11526" max="11526" width="13.1640625" style="88" customWidth="1"/>
    <col min="11527" max="11527" width="11.6640625" style="88" customWidth="1"/>
    <col min="11528" max="11528" width="13" style="88" customWidth="1"/>
    <col min="11529" max="11529" width="13.6640625" style="88" customWidth="1"/>
    <col min="11530" max="11777" width="9.33203125" style="88"/>
    <col min="11778" max="11778" width="6.6640625" style="88" customWidth="1"/>
    <col min="11779" max="11779" width="83.1640625" style="88" customWidth="1"/>
    <col min="11780" max="11780" width="9" style="88" customWidth="1"/>
    <col min="11781" max="11781" width="9.6640625" style="88" customWidth="1"/>
    <col min="11782" max="11782" width="13.1640625" style="88" customWidth="1"/>
    <col min="11783" max="11783" width="11.6640625" style="88" customWidth="1"/>
    <col min="11784" max="11784" width="13" style="88" customWidth="1"/>
    <col min="11785" max="11785" width="13.6640625" style="88" customWidth="1"/>
    <col min="11786" max="12033" width="9.33203125" style="88"/>
    <col min="12034" max="12034" width="6.6640625" style="88" customWidth="1"/>
    <col min="12035" max="12035" width="83.1640625" style="88" customWidth="1"/>
    <col min="12036" max="12036" width="9" style="88" customWidth="1"/>
    <col min="12037" max="12037" width="9.6640625" style="88" customWidth="1"/>
    <col min="12038" max="12038" width="13.1640625" style="88" customWidth="1"/>
    <col min="12039" max="12039" width="11.6640625" style="88" customWidth="1"/>
    <col min="12040" max="12040" width="13" style="88" customWidth="1"/>
    <col min="12041" max="12041" width="13.6640625" style="88" customWidth="1"/>
    <col min="12042" max="12289" width="9.33203125" style="88"/>
    <col min="12290" max="12290" width="6.6640625" style="88" customWidth="1"/>
    <col min="12291" max="12291" width="83.1640625" style="88" customWidth="1"/>
    <col min="12292" max="12292" width="9" style="88" customWidth="1"/>
    <col min="12293" max="12293" width="9.6640625" style="88" customWidth="1"/>
    <col min="12294" max="12294" width="13.1640625" style="88" customWidth="1"/>
    <col min="12295" max="12295" width="11.6640625" style="88" customWidth="1"/>
    <col min="12296" max="12296" width="13" style="88" customWidth="1"/>
    <col min="12297" max="12297" width="13.6640625" style="88" customWidth="1"/>
    <col min="12298" max="12545" width="9.33203125" style="88"/>
    <col min="12546" max="12546" width="6.6640625" style="88" customWidth="1"/>
    <col min="12547" max="12547" width="83.1640625" style="88" customWidth="1"/>
    <col min="12548" max="12548" width="9" style="88" customWidth="1"/>
    <col min="12549" max="12549" width="9.6640625" style="88" customWidth="1"/>
    <col min="12550" max="12550" width="13.1640625" style="88" customWidth="1"/>
    <col min="12551" max="12551" width="11.6640625" style="88" customWidth="1"/>
    <col min="12552" max="12552" width="13" style="88" customWidth="1"/>
    <col min="12553" max="12553" width="13.6640625" style="88" customWidth="1"/>
    <col min="12554" max="12801" width="9.33203125" style="88"/>
    <col min="12802" max="12802" width="6.6640625" style="88" customWidth="1"/>
    <col min="12803" max="12803" width="83.1640625" style="88" customWidth="1"/>
    <col min="12804" max="12804" width="9" style="88" customWidth="1"/>
    <col min="12805" max="12805" width="9.6640625" style="88" customWidth="1"/>
    <col min="12806" max="12806" width="13.1640625" style="88" customWidth="1"/>
    <col min="12807" max="12807" width="11.6640625" style="88" customWidth="1"/>
    <col min="12808" max="12808" width="13" style="88" customWidth="1"/>
    <col min="12809" max="12809" width="13.6640625" style="88" customWidth="1"/>
    <col min="12810" max="13057" width="9.33203125" style="88"/>
    <col min="13058" max="13058" width="6.6640625" style="88" customWidth="1"/>
    <col min="13059" max="13059" width="83.1640625" style="88" customWidth="1"/>
    <col min="13060" max="13060" width="9" style="88" customWidth="1"/>
    <col min="13061" max="13061" width="9.6640625" style="88" customWidth="1"/>
    <col min="13062" max="13062" width="13.1640625" style="88" customWidth="1"/>
    <col min="13063" max="13063" width="11.6640625" style="88" customWidth="1"/>
    <col min="13064" max="13064" width="13" style="88" customWidth="1"/>
    <col min="13065" max="13065" width="13.6640625" style="88" customWidth="1"/>
    <col min="13066" max="13313" width="9.33203125" style="88"/>
    <col min="13314" max="13314" width="6.6640625" style="88" customWidth="1"/>
    <col min="13315" max="13315" width="83.1640625" style="88" customWidth="1"/>
    <col min="13316" max="13316" width="9" style="88" customWidth="1"/>
    <col min="13317" max="13317" width="9.6640625" style="88" customWidth="1"/>
    <col min="13318" max="13318" width="13.1640625" style="88" customWidth="1"/>
    <col min="13319" max="13319" width="11.6640625" style="88" customWidth="1"/>
    <col min="13320" max="13320" width="13" style="88" customWidth="1"/>
    <col min="13321" max="13321" width="13.6640625" style="88" customWidth="1"/>
    <col min="13322" max="13569" width="9.33203125" style="88"/>
    <col min="13570" max="13570" width="6.6640625" style="88" customWidth="1"/>
    <col min="13571" max="13571" width="83.1640625" style="88" customWidth="1"/>
    <col min="13572" max="13572" width="9" style="88" customWidth="1"/>
    <col min="13573" max="13573" width="9.6640625" style="88" customWidth="1"/>
    <col min="13574" max="13574" width="13.1640625" style="88" customWidth="1"/>
    <col min="13575" max="13575" width="11.6640625" style="88" customWidth="1"/>
    <col min="13576" max="13576" width="13" style="88" customWidth="1"/>
    <col min="13577" max="13577" width="13.6640625" style="88" customWidth="1"/>
    <col min="13578" max="13825" width="9.33203125" style="88"/>
    <col min="13826" max="13826" width="6.6640625" style="88" customWidth="1"/>
    <col min="13827" max="13827" width="83.1640625" style="88" customWidth="1"/>
    <col min="13828" max="13828" width="9" style="88" customWidth="1"/>
    <col min="13829" max="13829" width="9.6640625" style="88" customWidth="1"/>
    <col min="13830" max="13830" width="13.1640625" style="88" customWidth="1"/>
    <col min="13831" max="13831" width="11.6640625" style="88" customWidth="1"/>
    <col min="13832" max="13832" width="13" style="88" customWidth="1"/>
    <col min="13833" max="13833" width="13.6640625" style="88" customWidth="1"/>
    <col min="13834" max="14081" width="9.33203125" style="88"/>
    <col min="14082" max="14082" width="6.6640625" style="88" customWidth="1"/>
    <col min="14083" max="14083" width="83.1640625" style="88" customWidth="1"/>
    <col min="14084" max="14084" width="9" style="88" customWidth="1"/>
    <col min="14085" max="14085" width="9.6640625" style="88" customWidth="1"/>
    <col min="14086" max="14086" width="13.1640625" style="88" customWidth="1"/>
    <col min="14087" max="14087" width="11.6640625" style="88" customWidth="1"/>
    <col min="14088" max="14088" width="13" style="88" customWidth="1"/>
    <col min="14089" max="14089" width="13.6640625" style="88" customWidth="1"/>
    <col min="14090" max="14337" width="9.33203125" style="88"/>
    <col min="14338" max="14338" width="6.6640625" style="88" customWidth="1"/>
    <col min="14339" max="14339" width="83.1640625" style="88" customWidth="1"/>
    <col min="14340" max="14340" width="9" style="88" customWidth="1"/>
    <col min="14341" max="14341" width="9.6640625" style="88" customWidth="1"/>
    <col min="14342" max="14342" width="13.1640625" style="88" customWidth="1"/>
    <col min="14343" max="14343" width="11.6640625" style="88" customWidth="1"/>
    <col min="14344" max="14344" width="13" style="88" customWidth="1"/>
    <col min="14345" max="14345" width="13.6640625" style="88" customWidth="1"/>
    <col min="14346" max="14593" width="9.33203125" style="88"/>
    <col min="14594" max="14594" width="6.6640625" style="88" customWidth="1"/>
    <col min="14595" max="14595" width="83.1640625" style="88" customWidth="1"/>
    <col min="14596" max="14596" width="9" style="88" customWidth="1"/>
    <col min="14597" max="14597" width="9.6640625" style="88" customWidth="1"/>
    <col min="14598" max="14598" width="13.1640625" style="88" customWidth="1"/>
    <col min="14599" max="14599" width="11.6640625" style="88" customWidth="1"/>
    <col min="14600" max="14600" width="13" style="88" customWidth="1"/>
    <col min="14601" max="14601" width="13.6640625" style="88" customWidth="1"/>
    <col min="14602" max="14849" width="9.33203125" style="88"/>
    <col min="14850" max="14850" width="6.6640625" style="88" customWidth="1"/>
    <col min="14851" max="14851" width="83.1640625" style="88" customWidth="1"/>
    <col min="14852" max="14852" width="9" style="88" customWidth="1"/>
    <col min="14853" max="14853" width="9.6640625" style="88" customWidth="1"/>
    <col min="14854" max="14854" width="13.1640625" style="88" customWidth="1"/>
    <col min="14855" max="14855" width="11.6640625" style="88" customWidth="1"/>
    <col min="14856" max="14856" width="13" style="88" customWidth="1"/>
    <col min="14857" max="14857" width="13.6640625" style="88" customWidth="1"/>
    <col min="14858" max="15105" width="9.33203125" style="88"/>
    <col min="15106" max="15106" width="6.6640625" style="88" customWidth="1"/>
    <col min="15107" max="15107" width="83.1640625" style="88" customWidth="1"/>
    <col min="15108" max="15108" width="9" style="88" customWidth="1"/>
    <col min="15109" max="15109" width="9.6640625" style="88" customWidth="1"/>
    <col min="15110" max="15110" width="13.1640625" style="88" customWidth="1"/>
    <col min="15111" max="15111" width="11.6640625" style="88" customWidth="1"/>
    <col min="15112" max="15112" width="13" style="88" customWidth="1"/>
    <col min="15113" max="15113" width="13.6640625" style="88" customWidth="1"/>
    <col min="15114" max="15361" width="9.33203125" style="88"/>
    <col min="15362" max="15362" width="6.6640625" style="88" customWidth="1"/>
    <col min="15363" max="15363" width="83.1640625" style="88" customWidth="1"/>
    <col min="15364" max="15364" width="9" style="88" customWidth="1"/>
    <col min="15365" max="15365" width="9.6640625" style="88" customWidth="1"/>
    <col min="15366" max="15366" width="13.1640625" style="88" customWidth="1"/>
    <col min="15367" max="15367" width="11.6640625" style="88" customWidth="1"/>
    <col min="15368" max="15368" width="13" style="88" customWidth="1"/>
    <col min="15369" max="15369" width="13.6640625" style="88" customWidth="1"/>
    <col min="15370" max="15617" width="9.33203125" style="88"/>
    <col min="15618" max="15618" width="6.6640625" style="88" customWidth="1"/>
    <col min="15619" max="15619" width="83.1640625" style="88" customWidth="1"/>
    <col min="15620" max="15620" width="9" style="88" customWidth="1"/>
    <col min="15621" max="15621" width="9.6640625" style="88" customWidth="1"/>
    <col min="15622" max="15622" width="13.1640625" style="88" customWidth="1"/>
    <col min="15623" max="15623" width="11.6640625" style="88" customWidth="1"/>
    <col min="15624" max="15624" width="13" style="88" customWidth="1"/>
    <col min="15625" max="15625" width="13.6640625" style="88" customWidth="1"/>
    <col min="15626" max="15873" width="9.33203125" style="88"/>
    <col min="15874" max="15874" width="6.6640625" style="88" customWidth="1"/>
    <col min="15875" max="15875" width="83.1640625" style="88" customWidth="1"/>
    <col min="15876" max="15876" width="9" style="88" customWidth="1"/>
    <col min="15877" max="15877" width="9.6640625" style="88" customWidth="1"/>
    <col min="15878" max="15878" width="13.1640625" style="88" customWidth="1"/>
    <col min="15879" max="15879" width="11.6640625" style="88" customWidth="1"/>
    <col min="15880" max="15880" width="13" style="88" customWidth="1"/>
    <col min="15881" max="15881" width="13.6640625" style="88" customWidth="1"/>
    <col min="15882" max="16129" width="9.33203125" style="88"/>
    <col min="16130" max="16130" width="6.6640625" style="88" customWidth="1"/>
    <col min="16131" max="16131" width="83.1640625" style="88" customWidth="1"/>
    <col min="16132" max="16132" width="9" style="88" customWidth="1"/>
    <col min="16133" max="16133" width="9.6640625" style="88" customWidth="1"/>
    <col min="16134" max="16134" width="13.1640625" style="88" customWidth="1"/>
    <col min="16135" max="16135" width="11.6640625" style="88" customWidth="1"/>
    <col min="16136" max="16136" width="13" style="88" customWidth="1"/>
    <col min="16137" max="16137" width="13.6640625" style="88" customWidth="1"/>
    <col min="16138" max="16384" width="9.33203125" style="88"/>
  </cols>
  <sheetData>
    <row r="1" spans="1:9">
      <c r="A1" s="216" t="s">
        <v>335</v>
      </c>
      <c r="B1" s="216"/>
      <c r="C1" s="216"/>
      <c r="D1" s="216"/>
      <c r="E1" s="216"/>
      <c r="F1" s="216"/>
      <c r="G1" s="216"/>
      <c r="H1" s="216"/>
      <c r="I1" s="216"/>
    </row>
    <row r="2" spans="1:9" ht="13.5" thickBot="1"/>
    <row r="3" spans="1:9" ht="33.75" customHeight="1">
      <c r="A3" s="217" t="s">
        <v>205</v>
      </c>
      <c r="B3" s="220" t="s">
        <v>1</v>
      </c>
      <c r="C3" s="223" t="s">
        <v>206</v>
      </c>
      <c r="D3" s="223" t="s">
        <v>207</v>
      </c>
      <c r="E3" s="229" t="s">
        <v>473</v>
      </c>
      <c r="F3" s="226" t="s">
        <v>208</v>
      </c>
      <c r="G3" s="226"/>
      <c r="H3" s="226"/>
      <c r="I3" s="227"/>
    </row>
    <row r="4" spans="1:9" ht="18" customHeight="1">
      <c r="A4" s="218"/>
      <c r="B4" s="221"/>
      <c r="C4" s="224"/>
      <c r="D4" s="224"/>
      <c r="E4" s="230"/>
      <c r="F4" s="91" t="s">
        <v>446</v>
      </c>
      <c r="G4" s="91" t="s">
        <v>447</v>
      </c>
      <c r="H4" s="91" t="s">
        <v>448</v>
      </c>
      <c r="I4" s="228" t="s">
        <v>209</v>
      </c>
    </row>
    <row r="5" spans="1:9" ht="33.75">
      <c r="A5" s="219"/>
      <c r="B5" s="222"/>
      <c r="C5" s="225"/>
      <c r="D5" s="225"/>
      <c r="E5" s="231"/>
      <c r="F5" s="92" t="s">
        <v>210</v>
      </c>
      <c r="G5" s="92" t="s">
        <v>211</v>
      </c>
      <c r="H5" s="92" t="s">
        <v>212</v>
      </c>
      <c r="I5" s="228"/>
    </row>
    <row r="6" spans="1:9">
      <c r="A6" s="93" t="s">
        <v>213</v>
      </c>
      <c r="B6" s="94" t="s">
        <v>214</v>
      </c>
      <c r="C6" s="94" t="s">
        <v>215</v>
      </c>
      <c r="D6" s="94" t="s">
        <v>216</v>
      </c>
      <c r="E6" s="94" t="s">
        <v>288</v>
      </c>
      <c r="F6" s="94" t="s">
        <v>217</v>
      </c>
      <c r="G6" s="94" t="s">
        <v>218</v>
      </c>
      <c r="H6" s="94" t="s">
        <v>219</v>
      </c>
      <c r="I6" s="95" t="s">
        <v>220</v>
      </c>
    </row>
    <row r="7" spans="1:9" s="132" customFormat="1" ht="15.75" customHeight="1">
      <c r="A7" s="165">
        <v>1</v>
      </c>
      <c r="B7" s="72" t="s">
        <v>336</v>
      </c>
      <c r="C7" s="166" t="s">
        <v>169</v>
      </c>
      <c r="D7" s="96" t="s">
        <v>221</v>
      </c>
      <c r="E7" s="96"/>
      <c r="F7" s="97">
        <f>F8</f>
        <v>78249661.700000003</v>
      </c>
      <c r="G7" s="97">
        <f t="shared" ref="G7:H7" si="0">G8</f>
        <v>35729311.030000001</v>
      </c>
      <c r="H7" s="97">
        <f t="shared" si="0"/>
        <v>35729311.030000001</v>
      </c>
      <c r="I7" s="164"/>
    </row>
    <row r="8" spans="1:9" ht="90">
      <c r="A8" s="100" t="s">
        <v>222</v>
      </c>
      <c r="B8" s="101" t="s">
        <v>337</v>
      </c>
      <c r="C8" s="102" t="s">
        <v>304</v>
      </c>
      <c r="D8" s="103" t="s">
        <v>221</v>
      </c>
      <c r="E8" s="103"/>
      <c r="F8" s="104">
        <f>'Первый раздел'!F123</f>
        <v>78249661.700000003</v>
      </c>
      <c r="G8" s="104">
        <f>'Первый раздел'!G123</f>
        <v>35729311.030000001</v>
      </c>
      <c r="H8" s="104">
        <f>'Первый раздел'!H123</f>
        <v>35729311.030000001</v>
      </c>
      <c r="I8" s="106"/>
    </row>
    <row r="9" spans="1:9" ht="22.5">
      <c r="A9" s="100" t="s">
        <v>223</v>
      </c>
      <c r="B9" s="101" t="s">
        <v>338</v>
      </c>
      <c r="C9" s="102" t="s">
        <v>305</v>
      </c>
      <c r="D9" s="103" t="s">
        <v>221</v>
      </c>
      <c r="E9" s="103"/>
      <c r="F9" s="104"/>
      <c r="G9" s="105"/>
      <c r="H9" s="105"/>
      <c r="I9" s="106"/>
    </row>
    <row r="10" spans="1:9" ht="22.5">
      <c r="A10" s="100" t="s">
        <v>224</v>
      </c>
      <c r="B10" s="101" t="s">
        <v>339</v>
      </c>
      <c r="C10" s="102" t="s">
        <v>306</v>
      </c>
      <c r="D10" s="103" t="s">
        <v>221</v>
      </c>
      <c r="E10" s="103"/>
      <c r="F10" s="104"/>
      <c r="G10" s="105"/>
      <c r="H10" s="105"/>
      <c r="I10" s="106"/>
    </row>
    <row r="11" spans="1:9" ht="22.5">
      <c r="A11" s="100" t="s">
        <v>290</v>
      </c>
      <c r="B11" s="101" t="s">
        <v>289</v>
      </c>
      <c r="C11" s="102" t="s">
        <v>307</v>
      </c>
      <c r="D11" s="103" t="s">
        <v>221</v>
      </c>
      <c r="E11" s="103"/>
      <c r="F11" s="104"/>
      <c r="G11" s="105"/>
      <c r="H11" s="105"/>
      <c r="I11" s="106"/>
    </row>
    <row r="12" spans="1:9">
      <c r="A12" s="100"/>
      <c r="B12" s="101" t="s">
        <v>340</v>
      </c>
      <c r="C12" s="102" t="s">
        <v>308</v>
      </c>
      <c r="D12" s="103" t="s">
        <v>221</v>
      </c>
      <c r="E12" s="103"/>
      <c r="F12" s="104"/>
      <c r="G12" s="105"/>
      <c r="H12" s="105"/>
      <c r="I12" s="106"/>
    </row>
    <row r="13" spans="1:9">
      <c r="A13" s="100" t="s">
        <v>292</v>
      </c>
      <c r="B13" s="101" t="s">
        <v>291</v>
      </c>
      <c r="C13" s="102" t="s">
        <v>309</v>
      </c>
      <c r="D13" s="103" t="s">
        <v>221</v>
      </c>
      <c r="E13" s="103"/>
      <c r="F13" s="104"/>
      <c r="G13" s="105"/>
      <c r="H13" s="105"/>
      <c r="I13" s="106"/>
    </row>
    <row r="14" spans="1:9" hidden="1">
      <c r="A14" s="100"/>
      <c r="B14" s="101" t="s">
        <v>340</v>
      </c>
      <c r="C14" s="102" t="s">
        <v>365</v>
      </c>
      <c r="D14" s="103" t="s">
        <v>221</v>
      </c>
      <c r="E14" s="103"/>
      <c r="F14" s="104"/>
      <c r="G14" s="105"/>
      <c r="H14" s="105"/>
      <c r="I14" s="106"/>
    </row>
    <row r="15" spans="1:9" ht="22.5">
      <c r="A15" s="100" t="s">
        <v>225</v>
      </c>
      <c r="B15" s="101" t="s">
        <v>341</v>
      </c>
      <c r="C15" s="102" t="s">
        <v>310</v>
      </c>
      <c r="D15" s="103" t="s">
        <v>221</v>
      </c>
      <c r="E15" s="103"/>
      <c r="F15" s="104"/>
      <c r="G15" s="105"/>
      <c r="H15" s="105"/>
      <c r="I15" s="106"/>
    </row>
    <row r="16" spans="1:9" ht="33.75">
      <c r="A16" s="100" t="s">
        <v>226</v>
      </c>
      <c r="B16" s="101" t="s">
        <v>227</v>
      </c>
      <c r="C16" s="102" t="s">
        <v>311</v>
      </c>
      <c r="D16" s="103" t="s">
        <v>221</v>
      </c>
      <c r="E16" s="103"/>
      <c r="F16" s="104">
        <f>F18</f>
        <v>14084800</v>
      </c>
      <c r="G16" s="104">
        <f t="shared" ref="G16:H16" si="1">G18</f>
        <v>0</v>
      </c>
      <c r="H16" s="104">
        <f t="shared" si="1"/>
        <v>0</v>
      </c>
      <c r="I16" s="106"/>
    </row>
    <row r="17" spans="1:9" ht="22.5">
      <c r="A17" s="100" t="s">
        <v>228</v>
      </c>
      <c r="B17" s="101" t="s">
        <v>229</v>
      </c>
      <c r="C17" s="107" t="s">
        <v>312</v>
      </c>
      <c r="D17" s="103" t="s">
        <v>221</v>
      </c>
      <c r="E17" s="103"/>
      <c r="F17" s="104"/>
      <c r="G17" s="105"/>
      <c r="H17" s="105"/>
      <c r="I17" s="106"/>
    </row>
    <row r="18" spans="1:9">
      <c r="A18" s="100" t="s">
        <v>230</v>
      </c>
      <c r="B18" s="101" t="s">
        <v>261</v>
      </c>
      <c r="C18" s="107" t="s">
        <v>313</v>
      </c>
      <c r="D18" s="103" t="s">
        <v>221</v>
      </c>
      <c r="E18" s="103"/>
      <c r="F18" s="104">
        <f>5684800+8400000</f>
        <v>14084800</v>
      </c>
      <c r="G18" s="105">
        <v>0</v>
      </c>
      <c r="H18" s="105">
        <v>0</v>
      </c>
      <c r="I18" s="106"/>
    </row>
    <row r="19" spans="1:9" s="132" customFormat="1" ht="22.5">
      <c r="A19" s="100" t="s">
        <v>231</v>
      </c>
      <c r="B19" s="101" t="s">
        <v>232</v>
      </c>
      <c r="C19" s="102" t="s">
        <v>314</v>
      </c>
      <c r="D19" s="103" t="s">
        <v>221</v>
      </c>
      <c r="E19" s="103"/>
      <c r="F19" s="104">
        <f>F22</f>
        <v>5188113.91</v>
      </c>
      <c r="G19" s="104">
        <f t="shared" ref="G19:H19" si="2">G22</f>
        <v>0</v>
      </c>
      <c r="H19" s="104">
        <f t="shared" si="2"/>
        <v>0</v>
      </c>
      <c r="I19" s="106"/>
    </row>
    <row r="20" spans="1:9" ht="22.5">
      <c r="A20" s="100" t="s">
        <v>233</v>
      </c>
      <c r="B20" s="101" t="s">
        <v>229</v>
      </c>
      <c r="C20" s="107" t="s">
        <v>315</v>
      </c>
      <c r="D20" s="103" t="s">
        <v>221</v>
      </c>
      <c r="E20" s="103"/>
      <c r="F20" s="104"/>
      <c r="G20" s="105"/>
      <c r="H20" s="105"/>
      <c r="I20" s="106"/>
    </row>
    <row r="21" spans="1:9" ht="13.5" customHeight="1">
      <c r="A21" s="100"/>
      <c r="B21" s="101" t="s">
        <v>340</v>
      </c>
      <c r="C21" s="107" t="s">
        <v>316</v>
      </c>
      <c r="D21" s="103" t="s">
        <v>221</v>
      </c>
      <c r="E21" s="103"/>
      <c r="F21" s="104"/>
      <c r="G21" s="105"/>
      <c r="H21" s="105"/>
      <c r="I21" s="106"/>
    </row>
    <row r="22" spans="1:9" ht="16.5" customHeight="1">
      <c r="A22" s="100" t="s">
        <v>234</v>
      </c>
      <c r="B22" s="101" t="s">
        <v>342</v>
      </c>
      <c r="C22" s="107" t="s">
        <v>317</v>
      </c>
      <c r="D22" s="103" t="s">
        <v>221</v>
      </c>
      <c r="E22" s="103"/>
      <c r="F22" s="104">
        <v>5188113.91</v>
      </c>
      <c r="G22" s="105">
        <v>0</v>
      </c>
      <c r="H22" s="105">
        <v>0</v>
      </c>
      <c r="I22" s="106"/>
    </row>
    <row r="23" spans="1:9" ht="16.5" hidden="1" customHeight="1">
      <c r="A23" s="100"/>
      <c r="B23" s="65" t="s">
        <v>340</v>
      </c>
      <c r="C23" s="107" t="s">
        <v>366</v>
      </c>
      <c r="D23" s="103" t="s">
        <v>221</v>
      </c>
      <c r="E23" s="103"/>
      <c r="F23" s="104"/>
      <c r="G23" s="105"/>
      <c r="H23" s="105"/>
      <c r="I23" s="106"/>
    </row>
    <row r="24" spans="1:9" ht="16.5" customHeight="1">
      <c r="A24" s="100" t="s">
        <v>235</v>
      </c>
      <c r="B24" s="101" t="s">
        <v>343</v>
      </c>
      <c r="C24" s="102" t="s">
        <v>318</v>
      </c>
      <c r="D24" s="103" t="s">
        <v>221</v>
      </c>
      <c r="E24" s="103"/>
      <c r="F24" s="104"/>
      <c r="G24" s="105"/>
      <c r="H24" s="105"/>
      <c r="I24" s="106"/>
    </row>
    <row r="25" spans="1:9" ht="15" customHeight="1">
      <c r="A25" s="100"/>
      <c r="B25" s="101" t="s">
        <v>340</v>
      </c>
      <c r="C25" s="102" t="s">
        <v>319</v>
      </c>
      <c r="D25" s="103" t="s">
        <v>221</v>
      </c>
      <c r="E25" s="103"/>
      <c r="F25" s="104"/>
      <c r="G25" s="105"/>
      <c r="H25" s="105"/>
      <c r="I25" s="106"/>
    </row>
    <row r="26" spans="1:9" ht="14.25" customHeight="1">
      <c r="A26" s="100" t="s">
        <v>236</v>
      </c>
      <c r="B26" s="101" t="s">
        <v>237</v>
      </c>
      <c r="C26" s="102" t="s">
        <v>320</v>
      </c>
      <c r="D26" s="103" t="s">
        <v>221</v>
      </c>
      <c r="E26" s="103"/>
      <c r="F26" s="104"/>
      <c r="G26" s="105"/>
      <c r="H26" s="105"/>
      <c r="I26" s="106"/>
    </row>
    <row r="27" spans="1:9" ht="22.5">
      <c r="A27" s="100" t="s">
        <v>238</v>
      </c>
      <c r="B27" s="101" t="s">
        <v>229</v>
      </c>
      <c r="C27" s="107" t="s">
        <v>321</v>
      </c>
      <c r="D27" s="103" t="s">
        <v>221</v>
      </c>
      <c r="E27" s="103"/>
      <c r="F27" s="104"/>
      <c r="G27" s="105"/>
      <c r="H27" s="105"/>
      <c r="I27" s="106"/>
    </row>
    <row r="28" spans="1:9">
      <c r="A28" s="100" t="s">
        <v>239</v>
      </c>
      <c r="B28" s="101" t="s">
        <v>342</v>
      </c>
      <c r="C28" s="107" t="s">
        <v>322</v>
      </c>
      <c r="D28" s="103" t="s">
        <v>221</v>
      </c>
      <c r="E28" s="103"/>
      <c r="F28" s="104"/>
      <c r="G28" s="105"/>
      <c r="H28" s="105"/>
      <c r="I28" s="106"/>
    </row>
    <row r="29" spans="1:9" ht="13.5" customHeight="1">
      <c r="A29" s="100" t="s">
        <v>240</v>
      </c>
      <c r="B29" s="108" t="s">
        <v>241</v>
      </c>
      <c r="C29" s="109" t="s">
        <v>323</v>
      </c>
      <c r="D29" s="103" t="s">
        <v>221</v>
      </c>
      <c r="E29" s="103"/>
      <c r="F29" s="104">
        <f>F32</f>
        <v>58976747.790000007</v>
      </c>
      <c r="G29" s="104">
        <f t="shared" ref="G29:H29" si="3">G32</f>
        <v>35729311.030000001</v>
      </c>
      <c r="H29" s="104">
        <f t="shared" si="3"/>
        <v>35729311.030000001</v>
      </c>
      <c r="I29" s="106"/>
    </row>
    <row r="30" spans="1:9" ht="23.25" customHeight="1">
      <c r="A30" s="100" t="s">
        <v>242</v>
      </c>
      <c r="B30" s="110" t="s">
        <v>229</v>
      </c>
      <c r="C30" s="111" t="s">
        <v>324</v>
      </c>
      <c r="D30" s="96" t="s">
        <v>221</v>
      </c>
      <c r="E30" s="96"/>
      <c r="F30" s="97"/>
      <c r="G30" s="98"/>
      <c r="H30" s="98"/>
      <c r="I30" s="99"/>
    </row>
    <row r="31" spans="1:9" ht="12" customHeight="1">
      <c r="A31" s="100"/>
      <c r="B31" s="110" t="s">
        <v>340</v>
      </c>
      <c r="C31" s="111" t="s">
        <v>325</v>
      </c>
      <c r="D31" s="96" t="s">
        <v>221</v>
      </c>
      <c r="E31" s="96"/>
      <c r="F31" s="97"/>
      <c r="G31" s="98"/>
      <c r="H31" s="98"/>
      <c r="I31" s="99"/>
    </row>
    <row r="32" spans="1:9" ht="14.25" customHeight="1">
      <c r="A32" s="100" t="s">
        <v>243</v>
      </c>
      <c r="B32" s="108" t="s">
        <v>244</v>
      </c>
      <c r="C32" s="111" t="s">
        <v>367</v>
      </c>
      <c r="D32" s="103" t="s">
        <v>221</v>
      </c>
      <c r="E32" s="103"/>
      <c r="F32" s="131">
        <f>F7-F16-F19</f>
        <v>58976747.790000007</v>
      </c>
      <c r="G32" s="131">
        <f t="shared" ref="G32:H32" si="4">G7-G16-G19</f>
        <v>35729311.030000001</v>
      </c>
      <c r="H32" s="131">
        <f t="shared" si="4"/>
        <v>35729311.030000001</v>
      </c>
      <c r="I32" s="106"/>
    </row>
    <row r="33" spans="1:9" ht="14.25" hidden="1" customHeight="1">
      <c r="A33" s="100"/>
      <c r="B33" s="66" t="s">
        <v>340</v>
      </c>
      <c r="C33" s="111" t="s">
        <v>368</v>
      </c>
      <c r="D33" s="103" t="s">
        <v>221</v>
      </c>
      <c r="E33" s="103"/>
      <c r="F33" s="104"/>
      <c r="G33" s="105"/>
      <c r="H33" s="105"/>
      <c r="I33" s="106"/>
    </row>
    <row r="34" spans="1:9" ht="23.25" customHeight="1">
      <c r="A34" s="100" t="s">
        <v>214</v>
      </c>
      <c r="B34" s="112" t="s">
        <v>344</v>
      </c>
      <c r="C34" s="109" t="s">
        <v>326</v>
      </c>
      <c r="D34" s="103" t="s">
        <v>221</v>
      </c>
      <c r="E34" s="103"/>
      <c r="F34" s="104"/>
      <c r="G34" s="105"/>
      <c r="H34" s="105"/>
      <c r="I34" s="106"/>
    </row>
    <row r="35" spans="1:9">
      <c r="A35" s="113"/>
      <c r="B35" s="114" t="s">
        <v>245</v>
      </c>
      <c r="C35" s="115" t="s">
        <v>327</v>
      </c>
      <c r="D35" s="116"/>
      <c r="E35" s="116"/>
      <c r="F35" s="117"/>
      <c r="G35" s="232"/>
      <c r="H35" s="232"/>
      <c r="I35" s="234"/>
    </row>
    <row r="36" spans="1:9">
      <c r="A36" s="118"/>
      <c r="B36" s="110"/>
      <c r="C36" s="111"/>
      <c r="D36" s="96"/>
      <c r="E36" s="96"/>
      <c r="F36" s="97"/>
      <c r="G36" s="233"/>
      <c r="H36" s="233"/>
      <c r="I36" s="235"/>
    </row>
    <row r="37" spans="1:9" customFormat="1" ht="24.75" customHeight="1">
      <c r="A37" s="136" t="s">
        <v>215</v>
      </c>
      <c r="B37" s="137" t="s">
        <v>246</v>
      </c>
      <c r="C37" s="138" t="s">
        <v>328</v>
      </c>
      <c r="D37" s="139" t="s">
        <v>221</v>
      </c>
      <c r="E37" s="139"/>
      <c r="F37" s="140">
        <f>F7</f>
        <v>78249661.700000003</v>
      </c>
      <c r="G37" s="140">
        <f>G7</f>
        <v>35729311.030000001</v>
      </c>
      <c r="H37" s="140">
        <v>35729311.030000001</v>
      </c>
      <c r="I37" s="141"/>
    </row>
    <row r="38" spans="1:9" customFormat="1">
      <c r="A38" s="142"/>
      <c r="B38" s="143" t="s">
        <v>245</v>
      </c>
      <c r="C38" s="144" t="s">
        <v>329</v>
      </c>
      <c r="D38" s="139" t="s">
        <v>462</v>
      </c>
      <c r="E38" s="139"/>
      <c r="F38" s="145">
        <f>F37</f>
        <v>78249661.700000003</v>
      </c>
      <c r="G38" s="145"/>
      <c r="H38" s="145"/>
      <c r="I38" s="146"/>
    </row>
    <row r="39" spans="1:9" customFormat="1">
      <c r="A39" s="147"/>
      <c r="B39" s="148"/>
      <c r="C39" s="144" t="s">
        <v>463</v>
      </c>
      <c r="D39" s="139" t="s">
        <v>464</v>
      </c>
      <c r="E39" s="139"/>
      <c r="F39" s="145"/>
      <c r="G39" s="145">
        <v>35729311.030000001</v>
      </c>
      <c r="H39" s="145"/>
      <c r="I39" s="146"/>
    </row>
    <row r="40" spans="1:9" customFormat="1" ht="13.5" thickBot="1">
      <c r="A40" s="149"/>
      <c r="B40" s="150"/>
      <c r="C40" s="151" t="s">
        <v>465</v>
      </c>
      <c r="D40" s="152" t="s">
        <v>466</v>
      </c>
      <c r="E40" s="152"/>
      <c r="F40" s="153"/>
      <c r="G40" s="153"/>
      <c r="H40" s="153">
        <v>35729311.030000001</v>
      </c>
      <c r="I40" s="154"/>
    </row>
    <row r="41" spans="1:9">
      <c r="B41" s="89" t="s">
        <v>247</v>
      </c>
    </row>
    <row r="42" spans="1:9">
      <c r="B42" s="89" t="s">
        <v>248</v>
      </c>
      <c r="C42" s="236"/>
      <c r="D42" s="236"/>
      <c r="F42" s="236" t="s">
        <v>374</v>
      </c>
      <c r="G42" s="236"/>
    </row>
    <row r="43" spans="1:9">
      <c r="A43" s="119"/>
      <c r="B43" s="119"/>
      <c r="C43" s="238" t="s">
        <v>293</v>
      </c>
      <c r="D43" s="238"/>
      <c r="E43" s="119"/>
      <c r="F43" s="239" t="s">
        <v>294</v>
      </c>
      <c r="G43" s="239"/>
      <c r="H43" s="119"/>
      <c r="I43" s="119"/>
    </row>
    <row r="44" spans="1:9" ht="16.899999999999999" customHeight="1">
      <c r="A44" s="119"/>
      <c r="B44" s="62" t="s">
        <v>266</v>
      </c>
      <c r="C44" s="237"/>
      <c r="D44" s="237"/>
      <c r="E44" s="119"/>
      <c r="F44" s="236" t="s">
        <v>449</v>
      </c>
      <c r="G44" s="236"/>
      <c r="H44" s="119"/>
      <c r="I44" s="119"/>
    </row>
    <row r="45" spans="1:9" ht="16.899999999999999" customHeight="1">
      <c r="A45" s="119"/>
      <c r="B45" s="62"/>
      <c r="C45" s="238" t="s">
        <v>293</v>
      </c>
      <c r="D45" s="238"/>
      <c r="E45" s="119"/>
      <c r="F45" s="239" t="s">
        <v>294</v>
      </c>
      <c r="G45" s="239"/>
      <c r="H45" s="119"/>
      <c r="I45" s="119"/>
    </row>
    <row r="46" spans="1:9">
      <c r="B46" s="89" t="s">
        <v>250</v>
      </c>
      <c r="C46" s="245"/>
      <c r="D46" s="245"/>
      <c r="F46" s="236" t="s">
        <v>450</v>
      </c>
      <c r="G46" s="236"/>
    </row>
    <row r="47" spans="1:9">
      <c r="A47" s="119"/>
      <c r="B47" s="119"/>
      <c r="C47" s="238" t="s">
        <v>293</v>
      </c>
      <c r="D47" s="238"/>
      <c r="E47" s="119"/>
      <c r="F47" s="239" t="s">
        <v>294</v>
      </c>
      <c r="G47" s="239"/>
      <c r="H47" s="119"/>
      <c r="I47" s="119"/>
    </row>
    <row r="48" spans="1:9">
      <c r="A48" s="119"/>
      <c r="B48" s="119"/>
      <c r="C48" s="120"/>
      <c r="D48" s="119"/>
      <c r="E48" s="119"/>
      <c r="F48" s="119"/>
      <c r="G48" s="119"/>
      <c r="H48" s="119"/>
      <c r="I48" s="119"/>
    </row>
    <row r="49" spans="1:9">
      <c r="B49" s="121"/>
    </row>
    <row r="51" spans="1:9" ht="28.5" customHeight="1">
      <c r="A51" s="246" t="s">
        <v>345</v>
      </c>
      <c r="B51" s="246"/>
      <c r="C51" s="246"/>
      <c r="D51" s="246"/>
      <c r="E51" s="246"/>
      <c r="F51" s="246"/>
      <c r="G51" s="246"/>
      <c r="H51" s="246"/>
      <c r="I51" s="246"/>
    </row>
    <row r="52" spans="1:9" ht="76.5" customHeight="1">
      <c r="A52" s="247" t="s">
        <v>369</v>
      </c>
      <c r="B52" s="247"/>
      <c r="C52" s="247"/>
      <c r="D52" s="247"/>
      <c r="E52" s="247"/>
      <c r="F52" s="247"/>
      <c r="G52" s="247"/>
      <c r="H52" s="247"/>
      <c r="I52" s="247"/>
    </row>
    <row r="53" spans="1:9" ht="66" customHeight="1">
      <c r="A53" s="240" t="s">
        <v>330</v>
      </c>
      <c r="B53" s="241"/>
      <c r="C53" s="241"/>
      <c r="D53" s="241"/>
      <c r="E53" s="241"/>
      <c r="F53" s="241"/>
      <c r="G53" s="241"/>
      <c r="H53" s="241"/>
      <c r="I53" s="241"/>
    </row>
    <row r="54" spans="1:9" ht="27" customHeight="1">
      <c r="A54" s="242" t="s">
        <v>262</v>
      </c>
      <c r="B54" s="242"/>
      <c r="C54" s="242"/>
      <c r="D54" s="242"/>
      <c r="E54" s="242"/>
      <c r="F54" s="242"/>
      <c r="G54" s="242"/>
      <c r="H54" s="242"/>
      <c r="I54" s="242"/>
    </row>
    <row r="55" spans="1:9" ht="15.75" customHeight="1">
      <c r="A55" s="84" t="s">
        <v>263</v>
      </c>
      <c r="B55" s="32"/>
      <c r="C55" s="122"/>
      <c r="D55" s="32"/>
      <c r="E55" s="32"/>
      <c r="F55" s="32"/>
      <c r="G55" s="32"/>
      <c r="H55" s="32"/>
      <c r="I55" s="32"/>
    </row>
    <row r="56" spans="1:9" ht="15.75" customHeight="1">
      <c r="A56" s="84" t="s">
        <v>264</v>
      </c>
      <c r="B56" s="32"/>
      <c r="C56" s="122"/>
      <c r="D56" s="32"/>
      <c r="E56" s="32"/>
      <c r="F56" s="32"/>
      <c r="G56" s="32"/>
      <c r="H56" s="32"/>
      <c r="I56" s="32"/>
    </row>
    <row r="57" spans="1:9" ht="15.75" customHeight="1">
      <c r="A57" s="84" t="s">
        <v>265</v>
      </c>
      <c r="B57" s="32"/>
      <c r="C57" s="122"/>
      <c r="D57" s="32"/>
      <c r="E57" s="32"/>
      <c r="F57" s="32"/>
      <c r="G57" s="32"/>
      <c r="H57" s="32"/>
      <c r="I57" s="32"/>
    </row>
    <row r="58" spans="1:9" ht="29.45" customHeight="1">
      <c r="A58" s="243" t="s">
        <v>331</v>
      </c>
      <c r="B58" s="244"/>
      <c r="C58" s="244"/>
      <c r="D58" s="244"/>
      <c r="E58" s="244"/>
      <c r="F58" s="244"/>
      <c r="G58" s="244"/>
      <c r="H58" s="244"/>
      <c r="I58" s="244"/>
    </row>
  </sheetData>
  <mergeCells count="28">
    <mergeCell ref="F45:G45"/>
    <mergeCell ref="F47:G47"/>
    <mergeCell ref="A53:I53"/>
    <mergeCell ref="A54:I54"/>
    <mergeCell ref="A58:I58"/>
    <mergeCell ref="C46:D46"/>
    <mergeCell ref="F46:G46"/>
    <mergeCell ref="A51:I51"/>
    <mergeCell ref="A52:I52"/>
    <mergeCell ref="C45:D45"/>
    <mergeCell ref="C47:D47"/>
    <mergeCell ref="G35:G36"/>
    <mergeCell ref="H35:H36"/>
    <mergeCell ref="I35:I36"/>
    <mergeCell ref="C42:D42"/>
    <mergeCell ref="C44:D44"/>
    <mergeCell ref="F42:G42"/>
    <mergeCell ref="F44:G44"/>
    <mergeCell ref="C43:D43"/>
    <mergeCell ref="F43:G43"/>
    <mergeCell ref="A1:I1"/>
    <mergeCell ref="A3:A5"/>
    <mergeCell ref="B3:B5"/>
    <mergeCell ref="C3:C5"/>
    <mergeCell ref="D3:D5"/>
    <mergeCell ref="F3:I3"/>
    <mergeCell ref="I4:I5"/>
    <mergeCell ref="E3:E5"/>
  </mergeCells>
  <pageMargins left="0.51181102362204722" right="0.11811023622047245" top="0.55118110236220474" bottom="0.35433070866141736" header="0" footer="0"/>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Титульный лист</vt:lpstr>
      <vt:lpstr>Первый раздел</vt:lpstr>
      <vt:lpstr>Второй раздел</vt:lpstr>
      <vt:lpstr>'Первый раздел'!Область_печати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Макарова</dc:creator>
  <cp:lastModifiedBy>Владелец</cp:lastModifiedBy>
  <cp:lastPrinted>2021-10-27T12:59:41Z</cp:lastPrinted>
  <dcterms:created xsi:type="dcterms:W3CDTF">2019-12-03T10:26:23Z</dcterms:created>
  <dcterms:modified xsi:type="dcterms:W3CDTF">2021-10-27T12:59:45Z</dcterms:modified>
</cp:coreProperties>
</file>